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6"/>
  </bookViews>
  <sheets>
    <sheet name="титул" sheetId="1" r:id="rId1"/>
    <sheet name="описание" sheetId="2" r:id="rId2"/>
    <sheet name="Лист2" sheetId="3" r:id="rId3"/>
    <sheet name="таб.2" sheetId="4" r:id="rId4"/>
    <sheet name="таб.2.1" sheetId="5" r:id="rId5"/>
    <sheet name="таб.3" sheetId="6" r:id="rId6"/>
    <sheet name="Лист3" sheetId="7" r:id="rId7"/>
  </sheets>
  <definedNames/>
  <calcPr fullCalcOnLoad="1" refMode="R1C1"/>
</workbook>
</file>

<file path=xl/sharedStrings.xml><?xml version="1.0" encoding="utf-8"?>
<sst xmlns="http://schemas.openxmlformats.org/spreadsheetml/2006/main" count="635" uniqueCount="348">
  <si>
    <t>222</t>
  </si>
  <si>
    <t>226</t>
  </si>
  <si>
    <t>225</t>
  </si>
  <si>
    <t>Наименование показателя</t>
  </si>
  <si>
    <t>из них:</t>
  </si>
  <si>
    <t>в том числе:</t>
  </si>
  <si>
    <t>Х</t>
  </si>
  <si>
    <t>Заработная плата</t>
  </si>
  <si>
    <t>Планируемый остаток средств на конец планируемого года</t>
  </si>
  <si>
    <t>Прочие расходы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</si>
  <si>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</si>
  <si>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</si>
  <si>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</si>
  <si>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</si>
  <si>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Прочие работы, услуги</t>
  </si>
  <si>
    <t>Увеличение стоимости материальных запасов</t>
  </si>
  <si>
    <t>340</t>
  </si>
  <si>
    <t>290</t>
  </si>
  <si>
    <t>212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</si>
  <si>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</si>
  <si>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</si>
  <si>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</si>
  <si>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</si>
  <si>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</si>
  <si>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</si>
  <si>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</si>
  <si>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</si>
  <si>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Услуги по содержанию имущества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</si>
  <si>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</si>
  <si>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</si>
  <si>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</si>
  <si>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</si>
  <si>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</si>
  <si>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</si>
  <si>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</si>
  <si>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</si>
  <si>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</si>
  <si>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</si>
  <si>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</si>
  <si>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</si>
  <si>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</si>
  <si>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</si>
  <si>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</si>
  <si>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</si>
  <si>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</si>
  <si>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</si>
  <si>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</si>
  <si>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</si>
  <si>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</si>
  <si>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</si>
  <si>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</si>
  <si>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</si>
  <si>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</si>
  <si>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</si>
  <si>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</si>
  <si>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</si>
  <si>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</si>
  <si>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</si>
  <si>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</si>
  <si>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</si>
  <si>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</si>
  <si>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</si>
  <si>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</si>
  <si>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</si>
  <si>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</si>
  <si>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</si>
  <si>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</si>
  <si>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</si>
  <si>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</si>
  <si>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</si>
  <si>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</si>
  <si>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</si>
  <si>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</si>
  <si>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</si>
  <si>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</si>
  <si>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</si>
  <si>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</si>
  <si>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</si>
  <si>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</si>
  <si>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</si>
  <si>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</si>
  <si>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</si>
  <si>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</si>
  <si>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</si>
  <si>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</si>
  <si>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</si>
  <si>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</si>
  <si>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</si>
  <si>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</si>
  <si>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</si>
  <si>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</si>
  <si>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</si>
  <si>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</si>
  <si>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</si>
  <si>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</si>
  <si>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</si>
  <si>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</si>
  <si>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</si>
  <si>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</si>
  <si>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</si>
  <si>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</si>
  <si>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</si>
  <si>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Департамент образования, культуры и спорта Ненецкогоавтономного округа</t>
  </si>
  <si>
    <t>Субсидия на выполнение государственного задания</t>
  </si>
  <si>
    <t>Иные субсидии:</t>
  </si>
  <si>
    <t>Бюджетные инвестиции</t>
  </si>
  <si>
    <t>В том числе</t>
  </si>
  <si>
    <t xml:space="preserve">Работы, услуги по содержанию имущества </t>
  </si>
  <si>
    <t>383</t>
  </si>
  <si>
    <t>Всего (руб.)</t>
  </si>
  <si>
    <t>Операции по лицевым счетам, открытым в органах Федерального казначейства РФ (руб.)</t>
  </si>
  <si>
    <t>Операции по счетам, открытым в кредитных организациях в иностранной валюте</t>
  </si>
  <si>
    <t>2983998121/298301001</t>
  </si>
  <si>
    <t>66572560</t>
  </si>
  <si>
    <t>166000, РФ, НАО, г. Нарьян-Мар, ул. Калмыкова, д. 6, корп. А</t>
  </si>
  <si>
    <t>Код вида расходов</t>
  </si>
  <si>
    <t>Поступления от иной приносящей доход деятельности ( не в рамках государственного задания)</t>
  </si>
  <si>
    <t>Фонд оплаты труда учреждений</t>
  </si>
  <si>
    <t>Иные выплаты персоналу учреждений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</si>
  <si>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</si>
  <si>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</si>
  <si>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</si>
  <si>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 и сборов</t>
  </si>
  <si>
    <t>Код по бюджетной классифика-ции опера-ции сектора государст-венного управления</t>
  </si>
  <si>
    <t>2.1. Дебиторская задолженность по доходам, полученным за счет средств окружного бюджета</t>
  </si>
  <si>
    <t>2.2. Дебиторская задолженность по выданным авансам, полученным за счет средств окружного бюджета, всего: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</si>
  <si>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</si>
  <si>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окружного бюджета, всего:</t>
  </si>
  <si>
    <t>Показатели по поступлениям и выплатам учреждения</t>
  </si>
  <si>
    <t>Код 
строки</t>
  </si>
  <si>
    <t>Код по 
бюджетной классификации Российской Федерации</t>
  </si>
  <si>
    <t>Всего</t>
  </si>
  <si>
    <t>Субсидия на 
финансовое обеспечение выполнения государственного задания</t>
  </si>
  <si>
    <t>Субсидии на 
осуществление капитальных вложений</t>
  </si>
  <si>
    <t xml:space="preserve">поступления от оказания 
услуг (выполнения работ) на 
платной основе и от иной 
приносящей доход 
деятельности </t>
  </si>
  <si>
    <t>всего</t>
  </si>
  <si>
    <t>в том числе</t>
  </si>
  <si>
    <t>Поступления от 
доходов, всего:</t>
  </si>
  <si>
    <t>Наименование 
показателя</t>
  </si>
  <si>
    <t>в том числе:
доходы от 
собственности</t>
  </si>
  <si>
    <t>доходы от 
оказания услуг, 
работ</t>
  </si>
  <si>
    <t>доходы от 
штрафов, пеней, 
иных сумм 
принудительного 
изъятия</t>
  </si>
  <si>
    <t>безвозмездные 
поступления от 
наднациональных 
организаций, 
правительств 
иностранных 
государств, 
международных 
финансовых 
организаций</t>
  </si>
  <si>
    <t>прочие доходы</t>
  </si>
  <si>
    <t>доходы от 
операций с 
активами</t>
  </si>
  <si>
    <t>Выплаты по 
расходам, всего:</t>
  </si>
  <si>
    <t>Субсидия на 
выполнение 
государственного 
задания</t>
  </si>
  <si>
    <t>в том числе на: 
выплаты 
персоналу всего: 
(в разрезе КОСГУ)</t>
  </si>
  <si>
    <t>социальные и 
иные выплаты 
населению, 
всего (в разрезе 
КОСГУ)</t>
  </si>
  <si>
    <t>уплату налогов, 
сборов и иных 
платежей, всего (в разрезе КОСГУ)</t>
  </si>
  <si>
    <t>прочие расходы (кроме доходов на закупку товаров, работ, услуг (в разрезе КОСГУ</t>
  </si>
  <si>
    <t>Поступление финансовых активов, всего: (в разрезе КОСГУ)</t>
  </si>
  <si>
    <t>из них: 
увеличение остатков средств</t>
  </si>
  <si>
    <t>прочие поступления</t>
  </si>
  <si>
    <t>Выбытие финансовых активов, всего:</t>
  </si>
  <si>
    <t>Из них: 
уменьшение остатков средств</t>
  </si>
  <si>
    <t>прочие выбытия</t>
  </si>
  <si>
    <t>Остаток средств 
на начало года</t>
  </si>
  <si>
    <t>Остаток средств на конец года</t>
  </si>
  <si>
    <t>Таблица 2</t>
  </si>
  <si>
    <t>Год 
начала закупки</t>
  </si>
  <si>
    <t>всего на закупки</t>
  </si>
  <si>
    <t>в соответствии с Федеральным 
законом от 5 апреля 2013 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</si>
  <si>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
законом от 18 июля 2011 г. №223 ФЗ "О закупках товаров, работ, услуг отдельными видами юридических лиц"</t>
  </si>
  <si>
    <t>Сумма выплат по расходам на закупку товаров, работ и услуг, руб. 
(с точностью до двух знаков после запятой - 0,00)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</si>
  <si>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</si>
  <si>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</si>
  <si>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</si>
  <si>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Выплаты по 
расходам на закупку товаров, работ, услуг, всего:</t>
  </si>
  <si>
    <t>на закупку 
товаров, работ, услуг по году начала закупки:</t>
  </si>
  <si>
    <t>Сумма (руб., с точностью 
до двух знаков после запятой - 0,00)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</si>
  <si>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</si>
  <si>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</si>
  <si>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</si>
  <si>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Остаток средств на начало года</t>
  </si>
  <si>
    <t>010</t>
  </si>
  <si>
    <t>020</t>
  </si>
  <si>
    <t>Поступление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</si>
  <si>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</si>
  <si>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</si>
  <si>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</si>
  <si>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</si>
  <si>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</si>
  <si>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</si>
  <si>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
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</si>
  <si>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
всего:</t>
  </si>
  <si>
    <t>030</t>
  </si>
  <si>
    <t>Объем финансового обеспечения, руб. 
(с точностью до двух знаков после запятой - 0,00)</t>
  </si>
  <si>
    <t>100</t>
  </si>
  <si>
    <t>110</t>
  </si>
  <si>
    <t>120</t>
  </si>
  <si>
    <t>130</t>
  </si>
  <si>
    <t>140</t>
  </si>
  <si>
    <t>160</t>
  </si>
  <si>
    <t>180</t>
  </si>
  <si>
    <t>200</t>
  </si>
  <si>
    <t>210</t>
  </si>
  <si>
    <t>220</t>
  </si>
  <si>
    <t>230</t>
  </si>
  <si>
    <t>240</t>
  </si>
  <si>
    <t>250</t>
  </si>
  <si>
    <t>300</t>
  </si>
  <si>
    <t>320</t>
  </si>
  <si>
    <t>400</t>
  </si>
  <si>
    <t>410</t>
  </si>
  <si>
    <t>420</t>
  </si>
  <si>
    <t>500</t>
  </si>
  <si>
    <t>600</t>
  </si>
  <si>
    <t>0001</t>
  </si>
  <si>
    <t>1001</t>
  </si>
  <si>
    <t>2001</t>
  </si>
  <si>
    <t xml:space="preserve">из них: </t>
  </si>
  <si>
    <t>х</t>
  </si>
  <si>
    <t>оплата труда и 
начисления на 
выплаты по 
оплате труда (в 
разрезе КОСГУ)</t>
  </si>
  <si>
    <t>00000000000000111</t>
  </si>
  <si>
    <t>00000000000000112</t>
  </si>
  <si>
    <t>Прочие выплаты</t>
  </si>
  <si>
    <t>00000000000000119</t>
  </si>
  <si>
    <t>Начисления на выплаты по оплате труда</t>
  </si>
  <si>
    <t>00000000000000850</t>
  </si>
  <si>
    <t>00000000000000851</t>
  </si>
  <si>
    <t>уплата прочих налогов и сборов, всего (в разрезе КОСГУ)</t>
  </si>
  <si>
    <t>00000000000000852</t>
  </si>
  <si>
    <t>00000000000000244</t>
  </si>
  <si>
    <t>Работы, услуги по содержанию имущества</t>
  </si>
  <si>
    <t>260</t>
  </si>
  <si>
    <t>Прочая закупка товаров, работ и услуг для обеспечения государственных (муниципальных) нужд (в разрезе КОСГУ)</t>
  </si>
  <si>
    <t>уплата иных платежей, всего (в разрезе КОСГУ)</t>
  </si>
  <si>
    <t>00000000000000130</t>
  </si>
  <si>
    <t>на оплату контрактов, заключенных до начала очередного финансового года</t>
  </si>
  <si>
    <t>00000000000000853</t>
  </si>
  <si>
    <t>Уплата иных платежей</t>
  </si>
  <si>
    <t>уплата налога на имущество и земельного, всего (в разрезе КОСГУ)</t>
  </si>
  <si>
    <t>00000000000000600</t>
  </si>
  <si>
    <t>00000000000000500</t>
  </si>
  <si>
    <t>00000000000000610</t>
  </si>
  <si>
    <t>00000000000000510</t>
  </si>
  <si>
    <t>из них 
благотворительная помощь</t>
  </si>
  <si>
    <t>Субсидии на 
иные цели</t>
  </si>
  <si>
    <t>262</t>
  </si>
  <si>
    <t>Пособия,компенсации и иные социальные выплаты гражданам,кроме публичных нормативных обязательств</t>
  </si>
  <si>
    <t>00000000000000321</t>
  </si>
  <si>
    <t>пособия по социальной помощи населению</t>
  </si>
  <si>
    <t>Приказом  ГБУ НАО</t>
  </si>
  <si>
    <t>Субсидия на компенсацию расходов на оплату стоимости проезда и провоза багажа к месту использования отпуска и обратно</t>
  </si>
  <si>
    <t>Субсидия на возмещение затрат по коммунальным  услугам</t>
  </si>
  <si>
    <t>Субсидии специалистам, работающим и проживающим в сельских населенных пунктах НАО</t>
  </si>
  <si>
    <t>Награднаая атрибутика</t>
  </si>
  <si>
    <t>Иные выплаты</t>
  </si>
  <si>
    <t>00000000000000113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</si>
  <si>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полномочий.Прочие расходы</t>
  </si>
  <si>
    <t xml:space="preserve">1) разработка, утверждение и реализация программ спортивной подготовки по видам спорта на этапах подготовки в порядке, установленном законодательством Российской Федерации;
 2) разработка и утверждение индивидуальных планов подготовки спортсменов;
 3) реализация мероприятий, включенных в Единый календарный план физкультурных и спортивных мероприятий Ненецкого автономного округа;
 4) проведение тестирования выполнения нормативов испытаний (тестов) Всероссийского физкультурно-спортивного комплекса «Готов к труду и обороне (ГТО)» в соответствии с действующим законодательством;
5) подготовка кандидатов в спортивные сборные команды Ненецкого автономного округа и сборные команды Российской Федерации по видам спорта;
6) организация международного сотрудничества в области физической культуры и спорта, реализация международных программ с обучающимися и тренерами за рубежом и прием иностранных граждан с аналогичной целью;
7) оказание дополнительных платных услуг сверх государственного задания, финансируемого за счет окружного бюджета, по договорам с организациями и физическими лицами;
8) планирование и реализация тренировочного процесса, включающего в себя обязательное систематическое участие лиц, проходящих спортивную подготовку, в официальных спортивных соревнованиях;
9) осуществление отбора лиц для их спортивной подготовки в соответствии с нормативами общей физической и специальной физической подготовки для зачисления в группы на этапы подготовки, установленными федеральными стандартами спортивной подготовки.
</t>
  </si>
  <si>
    <t xml:space="preserve">20) размещение информационной вывески (рекламы) в Учреждении, в том числе на бортах ледовой арены, трибунах, стенах, спортивном инвентаре и др.;
21) оказание услуг временного проживания (гостиничного) и бытового обслуживания;
22) розничная торговля, в том числе организация и осуществление розничной торговли спортивными товарами и сувенирами со спортивной символикой;
23) оказание услуг по проведению предрейсовых (послерейсовых) медицинских осмотров водителей транспортных средств;
24) оказание услуг по спортивным бальным танцам для всех категорий граждан;
25) оказание населению, организациям различных форм собственности на основе договорных отношений транспортных услуг, производимых многофункциональной коммунально-строительной машиной;
26) оказание услуг по перевозке пассажиров школьным автобусом;
27) организация размещения вендинговых аппаратов, банкоматов, аппаратов по приему платежей в порядке, установленном законодательством Российской Федерации;
28) предоставление прочих персональных услуг.  
</t>
  </si>
  <si>
    <t>Пособия и компенсации гражданам и иные социальные выплаты, кроме публичных нормативных обязательств</t>
  </si>
  <si>
    <t>00000000000000140</t>
  </si>
  <si>
    <t>Субсидии на возмещение недополученных доходов государственным организациям НАО, реализующим дополнительные общеобразовательные программы</t>
  </si>
  <si>
    <t xml:space="preserve">Поступления от оказания образовательных услуг </t>
  </si>
  <si>
    <t>Расчеты по коммунальным услугам</t>
  </si>
  <si>
    <t>Субсидия на возмещение затрат по коммунальным  услугам, в том числе:</t>
  </si>
  <si>
    <t>Расходы от оказания платных образовательных услуг всего:</t>
  </si>
  <si>
    <t xml:space="preserve">Фонд оплаты труда </t>
  </si>
  <si>
    <t>Субсидии на возмещение недополученных доходов государственным организациям НАО, реализующим дополнительные общеобразовательные программы в том числе:</t>
  </si>
  <si>
    <t>Поступления от оказания доп.образовательных услуг</t>
  </si>
  <si>
    <t>131</t>
  </si>
  <si>
    <t>655 658 027,77</t>
  </si>
  <si>
    <t>1) спортивная подготовка спортсменов высокого класса, способных войти кандидатами в составы команд Ненецкого автономного округа и Российской Федерации;
 2) осуществление предусмотренных законодательством Российской Федерации полномочий органов государственной власти Ненецкого автономного округа в сфере физической культуры и спорта
3) Реализация дополнительных общеобразовательных программ различной направленности</t>
  </si>
  <si>
    <t>296</t>
  </si>
  <si>
    <t>291</t>
  </si>
  <si>
    <t>292</t>
  </si>
  <si>
    <t>183</t>
  </si>
  <si>
    <t>189</t>
  </si>
  <si>
    <t xml:space="preserve">доходы от штрафов, пеней, иных сумм принудительного изъятия
</t>
  </si>
  <si>
    <t>141</t>
  </si>
  <si>
    <t>Пожертвования, благотворительная помощь Спартакиада Коткино</t>
  </si>
  <si>
    <t>350</t>
  </si>
  <si>
    <t>Пожертвования, благотворительная помощь  на призовой фонд по национальным видам</t>
  </si>
  <si>
    <t>Пожертвования</t>
  </si>
  <si>
    <t>00000000000000180</t>
  </si>
  <si>
    <t>224</t>
  </si>
  <si>
    <t>00000000000000350</t>
  </si>
  <si>
    <t>00000000000000296</t>
  </si>
  <si>
    <t>Расчеты по арендной плате за пользование имуществом</t>
  </si>
  <si>
    <t>Пожертвования на пров.мер.Пункт проката,ремонт сн.техники</t>
  </si>
  <si>
    <t>Пожертвования на приобретение спорт.инвентаря по сп.подготовке</t>
  </si>
  <si>
    <t>Расходы в рамках пожертвований,всего</t>
  </si>
  <si>
    <r>
      <t>Расходы от приносящей доход деятельности не в рамках государственного задания,ВСЕГО</t>
    </r>
    <r>
      <rPr>
        <sz val="12"/>
        <rFont val="Times New Roman"/>
        <family val="1"/>
      </rPr>
      <t>:</t>
    </r>
  </si>
  <si>
    <t>призовой фонд</t>
  </si>
  <si>
    <t>Мероприятие по нацинальным видам: ВСЕГО</t>
  </si>
  <si>
    <t>Пожертвования на приобретение спорт.инвентаря  по видам спорта "хоккей" и "Фигурное катание"</t>
  </si>
  <si>
    <t xml:space="preserve">Поступления от пожертвований, благотворительной помощи </t>
  </si>
  <si>
    <t>Расходы от приносящей доход деятельности не в рамках государственного задания, в том числе:</t>
  </si>
  <si>
    <t>Закупка лыж и запасных частей к снегоуплотнительной технике</t>
  </si>
  <si>
    <t>Безвозмездные 
перечисления организациям (в разрезе КОСГУ)</t>
  </si>
  <si>
    <r>
      <rPr>
        <b/>
        <sz val="11"/>
        <rFont val="Times New Roman"/>
        <family val="1"/>
      </rPr>
      <t>1.3. Перечень услуг (работ), осуществляемых на платной основе:</t>
    </r>
    <r>
      <rPr>
        <sz val="11"/>
        <rFont val="Times New Roman"/>
        <family val="1"/>
      </rPr>
      <t xml:space="preserve">К приносящей доход деятельности учреждения относятся следующие виды деятельности:
1) организация и проведение занятий пауэрлифтингом;
2) организация и проведение занятий атлетизмом;
3) организация и проведение занятий бодибилдингом; 
4) организация и проведение занятий настольным теннисом;
5) организация и проведение занятий оздоровительной гимнастикой;
6) организация и проведение занятий фитнесом, аэробикой;
7) организация и проведение занятий хоккеем;
8) организация и проведение занятий на ледовой арене;
9) организация и проведение занятий шорт-треком;
10) оказание физкультурно-оздоровительных услуг: гидромассаж, сауна, физиопроцедуры;
11) осуществление спортивной подготовки;
12) проведение занятий по физической культуре и спорту;
13) организация и проведение физкультурных, спортивных и спортивно-зрелищных мероприятий;
14) оказание услуг общественного питания;
15) организация хранения, проката, ремонта, подгонки спортивного снаряжения, оборудования, инвентаря, спортивной одежды и обуви;
16) реализация билетов и абонементов на физкультурные и спортивные занятия;
17) предоставление физическим и юридическим лицам в аренду помещений, закрепленных за Учреждением на праве оперативного управления, для проведения мероприятий, не противоречащих уставным целям;
18) размещение информационной вывески (рекламы) в Учреждении, в том числе на бортах ледовой арены, трибунах, стенах, спортивном инвентаре и др.;
19) розничная торговля, в том числе организация и осуществление розничной торговли спортивными товарами и сувенирами со спортивной символикой;
</t>
    </r>
  </si>
  <si>
    <t>Пожертвования на приобретение спорт.инвентаря  для Терентьева А.В.</t>
  </si>
  <si>
    <t>Расходы по иным субсидиям</t>
  </si>
  <si>
    <t>Субсидия на выполнение государственного задания (выполнение работ) 1102 (массовый спорт)</t>
  </si>
  <si>
    <t>Субсидия на выполнение государственного задания (выполнение работ) 1103 (спорт высших достижений)</t>
  </si>
  <si>
    <t>Выплаты персоналу, всего:</t>
  </si>
  <si>
    <t>Субсидия на выполнение государственного задания 1102 (массовый спорт)</t>
  </si>
  <si>
    <t>Субсидия на выполнение государственного задания 1103 (спорт высших достижений)</t>
  </si>
  <si>
    <t>Мероприятия по обслуживанию внутренних инженерных сетей и подготовке зданий к отопительному периоду</t>
  </si>
  <si>
    <t>Организация отдыха детей в каникулярный период в лагерях дневного пребывания на базе образовательных организаций Ненецкого автономного округа (дети в возрасте от 7 до 14 лет включительно)</t>
  </si>
  <si>
    <t>Адресная финансовая поддержка спортивных организаций, осуществляющих подготовку спортивного резерва для сборных команд РФ</t>
  </si>
  <si>
    <t>Реализация мероприятий по оснащению объектов спортивной инфраструктуры спортивно-технологическим оборудованием</t>
  </si>
  <si>
    <t xml:space="preserve">Пожертвования, в том числе: </t>
  </si>
  <si>
    <t>Мероприятие по укреплению материально-технической базы</t>
  </si>
  <si>
    <t>Мероприятие по нацинальным видам (День Оленя 2018)</t>
  </si>
  <si>
    <t>II. Показатели финансового состояния учреждения по состоянию на 01.01.2019 г.</t>
  </si>
  <si>
    <t xml:space="preserve">НА 2019 ГОД </t>
  </si>
  <si>
    <t>Мероприятие по оснащению хокейно-тренировочного комплекса</t>
  </si>
  <si>
    <t xml:space="preserve">Остаток неиспользованных средств на 01.01.2019 года </t>
  </si>
  <si>
    <t>Иные субсидии</t>
  </si>
  <si>
    <t>Субсидия бюджетным учреждениям на приобретение основных средств</t>
  </si>
  <si>
    <t>Субсидии бюджетным учреждениям на проведение текущего и капитального ремонта</t>
  </si>
  <si>
    <t>на 2019 год</t>
  </si>
  <si>
    <r>
      <t xml:space="preserve">Адресная финансовая поддержка спортивных организаций, осуществляющих подготовку спортивного резерва для сборных команд РФ </t>
    </r>
    <r>
      <rPr>
        <b/>
        <sz val="9"/>
        <rFont val="Times New Roman"/>
        <family val="1"/>
      </rPr>
      <t>(11.03)</t>
    </r>
  </si>
  <si>
    <r>
      <t xml:space="preserve">Реализация мероприятий по оснащению объектов спортивной инфраструктуры спортивно-технологическим оборудованием </t>
    </r>
    <r>
      <rPr>
        <b/>
        <sz val="9"/>
        <rFont val="Times New Roman"/>
        <family val="1"/>
      </rPr>
      <t>(11.02)</t>
    </r>
  </si>
  <si>
    <t>на 2019 г.</t>
  </si>
  <si>
    <t>Директор</t>
  </si>
  <si>
    <t>А.Б. Гербов</t>
  </si>
  <si>
    <t>на 2019 г.
очередной 
финансовый год</t>
  </si>
  <si>
    <t>на 2020 г. 
1-ый год планового периода</t>
  </si>
  <si>
    <t>на 2021 г. 
2-ой год планового периода</t>
  </si>
  <si>
    <t>219 339,98</t>
  </si>
  <si>
    <t>153 188,05</t>
  </si>
  <si>
    <t>661 359,10</t>
  </si>
  <si>
    <t>596 761,87</t>
  </si>
  <si>
    <t>5 334,97</t>
  </si>
  <si>
    <t>35 279,00</t>
  </si>
  <si>
    <t>301 971,97</t>
  </si>
  <si>
    <t>1 352 353,76</t>
  </si>
  <si>
    <t>2 000,00</t>
  </si>
  <si>
    <t>156 659,50</t>
  </si>
  <si>
    <t>395 827,88</t>
  </si>
  <si>
    <t>80 799,71</t>
  </si>
  <si>
    <t>82 799,71</t>
  </si>
  <si>
    <t>3 408 388,41</t>
  </si>
  <si>
    <t>7 661 116,93</t>
  </si>
  <si>
    <t>616 948 730,87</t>
  </si>
  <si>
    <t>Установка (расширение) единых функционирующих систем и проведение работ по их модернизации (охранной сигнализации, системы видеонаблюдения и контроля доступа)</t>
  </si>
  <si>
    <t>27.02.2019 года</t>
  </si>
  <si>
    <t xml:space="preserve"> "Спортивная школа олимпийского резерва "Труд"</t>
  </si>
  <si>
    <t>"27" февраля 2019 г.</t>
  </si>
  <si>
    <t>27.02.2019</t>
  </si>
  <si>
    <t>государственное бюджетное учреждение Ненецкого автономного округа "Спортивная школа олимпийского резерва "Труд"</t>
  </si>
  <si>
    <t>Зам. главного бухгалтера</t>
  </si>
  <si>
    <t>А.А. Канева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</si>
</sst>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</numFmts>
  <fonts count="7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4" tint="0.39998000860214233"/>
      <name val="Times New Roman"/>
      <family val="1"/>
    </font>
    <font>
      <b/>
      <sz val="11"/>
      <color theme="4" tint="0.39998000860214233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vertical="top"/>
    </xf>
    <xf numFmtId="4" fontId="6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left"/>
    </xf>
    <xf numFmtId="4" fontId="17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/>
    </xf>
    <xf numFmtId="4" fontId="69" fillId="0" borderId="0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vertical="top"/>
    </xf>
    <xf numFmtId="4" fontId="69" fillId="0" borderId="0" xfId="0" applyNumberFormat="1" applyFont="1" applyFill="1" applyBorder="1" applyAlignment="1">
      <alignment horizontal="center" vertical="top"/>
    </xf>
    <xf numFmtId="4" fontId="69" fillId="0" borderId="0" xfId="0" applyNumberFormat="1" applyFont="1" applyFill="1" applyBorder="1" applyAlignment="1">
      <alignment horizontal="left" vertical="center" wrapText="1"/>
    </xf>
    <xf numFmtId="4" fontId="70" fillId="0" borderId="0" xfId="0" applyNumberFormat="1" applyFont="1" applyFill="1" applyBorder="1" applyAlignment="1">
      <alignment horizontal="left" vertical="center"/>
    </xf>
    <xf numFmtId="2" fontId="70" fillId="0" borderId="0" xfId="0" applyNumberFormat="1" applyFont="1" applyFill="1" applyBorder="1" applyAlignment="1">
      <alignment horizontal="center" vertical="top"/>
    </xf>
    <xf numFmtId="3" fontId="70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70" fillId="0" borderId="0" xfId="0" applyNumberFormat="1" applyFont="1" applyFill="1" applyBorder="1" applyAlignment="1">
      <alignment horizontal="left" vertical="top"/>
    </xf>
    <xf numFmtId="4" fontId="71" fillId="0" borderId="0" xfId="0" applyNumberFormat="1" applyFont="1" applyFill="1" applyBorder="1" applyAlignment="1">
      <alignment/>
    </xf>
    <xf numFmtId="2" fontId="71" fillId="0" borderId="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 horizontal="right" vertical="top"/>
    </xf>
    <xf numFmtId="3" fontId="70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70" fillId="0" borderId="0" xfId="0" applyNumberFormat="1" applyFont="1" applyFill="1" applyBorder="1" applyAlignment="1">
      <alignment horizontal="right" vertical="top"/>
    </xf>
    <xf numFmtId="4" fontId="70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vertical="center" wrapText="1"/>
    </xf>
    <xf numFmtId="4" fontId="7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4" fontId="69" fillId="0" borderId="0" xfId="0" applyNumberFormat="1" applyFont="1" applyFill="1" applyBorder="1" applyAlignment="1">
      <alignment vertical="center"/>
    </xf>
    <xf numFmtId="4" fontId="7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7" fillId="32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/>
    </xf>
    <xf numFmtId="4" fontId="18" fillId="0" borderId="13" xfId="0" applyNumberFormat="1" applyFont="1" applyFill="1" applyBorder="1" applyAlignment="1">
      <alignment vertical="center"/>
    </xf>
    <xf numFmtId="4" fontId="7" fillId="9" borderId="13" xfId="0" applyNumberFormat="1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 wrapText="1"/>
    </xf>
    <xf numFmtId="4" fontId="11" fillId="9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7" fillId="11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4" fontId="3" fillId="11" borderId="13" xfId="0" applyNumberFormat="1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4" fontId="3" fillId="8" borderId="13" xfId="0" applyNumberFormat="1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49" fontId="7" fillId="8" borderId="13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4" fontId="4" fillId="13" borderId="13" xfId="0" applyNumberFormat="1" applyFont="1" applyFill="1" applyBorder="1" applyAlignment="1">
      <alignment horizontal="center" vertical="center"/>
    </xf>
    <xf numFmtId="4" fontId="8" fillId="12" borderId="13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11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49" fontId="1" fillId="11" borderId="10" xfId="0" applyNumberFormat="1" applyFont="1" applyFill="1" applyBorder="1" applyAlignment="1">
      <alignment horizontal="center" vertical="center"/>
    </xf>
    <xf numFmtId="4" fontId="7" fillId="11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7" fillId="11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left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>
      <alignment horizontal="left" vertical="center" wrapText="1"/>
    </xf>
    <xf numFmtId="4" fontId="7" fillId="13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 wrapText="1"/>
    </xf>
    <xf numFmtId="4" fontId="8" fillId="1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 wrapText="1"/>
    </xf>
    <xf numFmtId="49" fontId="3" fillId="9" borderId="10" xfId="0" applyNumberFormat="1" applyFont="1" applyFill="1" applyBorder="1" applyAlignment="1">
      <alignment horizontal="center" vertical="center"/>
    </xf>
    <xf numFmtId="4" fontId="7" fillId="9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top"/>
    </xf>
    <xf numFmtId="49" fontId="4" fillId="13" borderId="10" xfId="0" applyNumberFormat="1" applyFont="1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49" fontId="11" fillId="9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2" fontId="7" fillId="0" borderId="16" xfId="0" applyNumberFormat="1" applyFont="1" applyFill="1" applyBorder="1" applyAlignment="1">
      <alignment vertical="top"/>
    </xf>
    <xf numFmtId="4" fontId="7" fillId="0" borderId="16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9" fontId="1" fillId="0" borderId="19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3" fillId="8" borderId="13" xfId="0" applyFont="1" applyFill="1" applyBorder="1" applyAlignment="1">
      <alignment wrapText="1"/>
    </xf>
    <xf numFmtId="49" fontId="3" fillId="8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3" fillId="11" borderId="13" xfId="0" applyFont="1" applyFill="1" applyBorder="1" applyAlignment="1">
      <alignment wrapText="1"/>
    </xf>
    <xf numFmtId="49" fontId="3" fillId="11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85" fontId="4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zoomScalePageLayoutView="0" workbookViewId="0" topLeftCell="A1">
      <selection activeCell="DW14" sqref="DW14"/>
    </sheetView>
  </sheetViews>
  <sheetFormatPr defaultColWidth="0.875" defaultRowHeight="12.75"/>
  <cols>
    <col min="1" max="50" width="0.875" style="1" customWidth="1"/>
    <col min="51" max="51" width="1.00390625" style="1" customWidth="1"/>
    <col min="52" max="61" width="0.875" style="1" customWidth="1"/>
    <col min="62" max="62" width="0.74609375" style="1" customWidth="1"/>
    <col min="63" max="64" width="0.875" style="1" hidden="1" customWidth="1"/>
    <col min="65" max="84" width="0.875" style="1" customWidth="1"/>
    <col min="85" max="86" width="0.875" style="1" hidden="1" customWidth="1"/>
    <col min="87" max="91" width="0.875" style="1" customWidth="1"/>
    <col min="92" max="92" width="0.12890625" style="1" customWidth="1"/>
    <col min="93" max="16384" width="0.875" style="1" customWidth="1"/>
  </cols>
  <sheetData>
    <row r="1" spans="1:107" s="2" customFormat="1" ht="15.7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1"/>
      <c r="AT1" s="41"/>
      <c r="AU1" s="41"/>
      <c r="AV1" s="41"/>
      <c r="AW1" s="41"/>
      <c r="AX1" s="41"/>
      <c r="AY1" s="41"/>
      <c r="AZ1" s="41"/>
      <c r="BM1" s="321" t="s">
        <v>101</v>
      </c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</row>
    <row r="2" spans="1:107" s="2" customFormat="1" ht="1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1"/>
      <c r="AT2" s="41"/>
      <c r="AU2" s="41"/>
      <c r="AV2" s="41"/>
      <c r="AW2" s="41"/>
      <c r="AX2" s="41"/>
      <c r="AY2" s="41"/>
      <c r="AZ2" s="41"/>
      <c r="BM2" s="319" t="s">
        <v>243</v>
      </c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</row>
    <row r="3" spans="1:107" s="2" customFormat="1" ht="32.2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M3" s="320" t="s">
        <v>342</v>
      </c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</row>
    <row r="4" spans="1:107" s="2" customFormat="1" ht="14.2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42"/>
      <c r="AR4" s="42"/>
      <c r="AS4" s="41"/>
      <c r="AT4" s="41"/>
      <c r="AU4" s="41"/>
      <c r="AV4" s="41"/>
      <c r="AW4" s="41"/>
      <c r="AX4" s="41"/>
      <c r="AY4" s="41"/>
      <c r="AZ4" s="41"/>
      <c r="BM4" s="322" t="s">
        <v>341</v>
      </c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</row>
    <row r="5" spans="1:65" s="2" customFormat="1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1"/>
      <c r="AT5" s="41"/>
      <c r="AU5" s="41"/>
      <c r="AV5" s="41"/>
      <c r="AW5" s="41"/>
      <c r="AX5" s="41"/>
      <c r="AY5" s="41"/>
      <c r="AZ5" s="41"/>
      <c r="BM5" s="8"/>
    </row>
    <row r="6" spans="1:65" s="2" customFormat="1" ht="15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1"/>
      <c r="AT6" s="41"/>
      <c r="AU6" s="41"/>
      <c r="AV6" s="41"/>
      <c r="AW6" s="41"/>
      <c r="AX6" s="41"/>
      <c r="AY6" s="41"/>
      <c r="AZ6" s="41"/>
      <c r="BM6" s="8"/>
    </row>
    <row r="7" s="2" customFormat="1" ht="11.25" customHeight="1">
      <c r="BM7" s="8"/>
    </row>
    <row r="8" s="2" customFormat="1" ht="11.25" customHeight="1">
      <c r="BM8" s="8"/>
    </row>
    <row r="9" s="2" customFormat="1" ht="11.25" customHeight="1">
      <c r="BM9" s="8"/>
    </row>
    <row r="10" ht="9.75" customHeight="1">
      <c r="N10" s="2"/>
    </row>
    <row r="11" spans="1:108" ht="15.75">
      <c r="A11" s="323" t="s">
        <v>28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1" customFormat="1" ht="16.5">
      <c r="A12" s="324" t="s">
        <v>309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</row>
    <row r="13" ht="4.5" customHeight="1"/>
    <row r="14" spans="93:108" ht="17.25" customHeight="1">
      <c r="CO14" s="325" t="s">
        <v>29</v>
      </c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</row>
    <row r="15" spans="91:108" ht="15" customHeight="1">
      <c r="CM15" s="12" t="s">
        <v>30</v>
      </c>
      <c r="CO15" s="326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8"/>
    </row>
    <row r="16" spans="1:108" ht="15" customHeight="1">
      <c r="A16" s="329" t="s">
        <v>343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129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130" t="s">
        <v>31</v>
      </c>
      <c r="CN16" s="77"/>
      <c r="CO16" s="326" t="s">
        <v>344</v>
      </c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8"/>
    </row>
    <row r="17" spans="77:108" ht="15" customHeight="1">
      <c r="BY17" s="13"/>
      <c r="BZ17" s="13"/>
      <c r="CM17" s="12"/>
      <c r="CO17" s="326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8"/>
    </row>
    <row r="18" spans="77:108" ht="2.25" customHeight="1">
      <c r="BY18" s="13"/>
      <c r="BZ18" s="13"/>
      <c r="CM18" s="12"/>
      <c r="CO18" s="326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8"/>
    </row>
    <row r="19" spans="1:108" ht="15" customHeight="1">
      <c r="A19" s="330" t="s">
        <v>345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14"/>
      <c r="CM19" s="12" t="s">
        <v>32</v>
      </c>
      <c r="CO19" s="326" t="s">
        <v>113</v>
      </c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8"/>
    </row>
    <row r="20" spans="1:108" ht="25.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14"/>
      <c r="CM20" s="15"/>
      <c r="CO20" s="326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8"/>
    </row>
    <row r="21" spans="1:108" ht="11.25" customHeight="1">
      <c r="A21" s="331" t="s">
        <v>33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14"/>
      <c r="CM21" s="15"/>
      <c r="CO21" s="326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8"/>
    </row>
    <row r="22" spans="44:108" ht="18.75" customHeight="1"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Y22" s="13"/>
      <c r="BZ22" s="13"/>
      <c r="CM22" s="12"/>
      <c r="CO22" s="333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5"/>
    </row>
    <row r="23" spans="1:108" s="18" customFormat="1" ht="18.75" customHeight="1">
      <c r="A23" s="17" t="s">
        <v>34</v>
      </c>
      <c r="X23" s="341" t="s">
        <v>112</v>
      </c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CM23" s="20"/>
      <c r="CO23" s="336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8"/>
    </row>
    <row r="24" spans="1:108" s="18" customFormat="1" ht="16.5" customHeight="1">
      <c r="A24" s="21" t="s">
        <v>35</v>
      </c>
      <c r="B24" s="17"/>
      <c r="CM24" s="22" t="s">
        <v>36</v>
      </c>
      <c r="CO24" s="336" t="s">
        <v>108</v>
      </c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8"/>
    </row>
    <row r="25" spans="1:108" s="18" customFormat="1" ht="3" customHeight="1">
      <c r="A25" s="23"/>
      <c r="BX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</row>
    <row r="26" spans="1:108" ht="33" customHeight="1">
      <c r="A26" s="339" t="s">
        <v>102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25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08" ht="12" customHeight="1">
      <c r="A27" s="332" t="s">
        <v>37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25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  <row r="28" spans="1:100" ht="15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9"/>
      <c r="CP28" s="29"/>
      <c r="CQ28" s="29"/>
      <c r="CR28" s="29"/>
      <c r="CS28" s="29"/>
      <c r="CT28" s="29"/>
      <c r="CU28" s="29"/>
      <c r="CV28" s="29"/>
    </row>
    <row r="29" spans="1:108" ht="15" customHeight="1">
      <c r="A29" s="340" t="s">
        <v>114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30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ht="13.5" customHeight="1">
      <c r="A30" s="332" t="s">
        <v>38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0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</row>
    <row r="31" spans="1:108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08" s="3" customFormat="1" ht="14.25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</row>
    <row r="33" ht="15" customHeight="1"/>
    <row r="34" ht="99" customHeight="1"/>
    <row r="35" ht="15.75" customHeight="1"/>
    <row r="36" ht="334.5" customHeight="1"/>
    <row r="37" ht="360" customHeight="1"/>
    <row r="38" ht="15" hidden="1"/>
    <row r="39" ht="15" hidden="1"/>
    <row r="40" ht="15" hidden="1"/>
    <row r="41" ht="15" hidden="1"/>
    <row r="42" ht="15" hidden="1"/>
    <row r="43" ht="15" hidden="1"/>
    <row r="44" ht="9.75" customHeight="1" hidden="1"/>
    <row r="45" ht="15" hidden="1"/>
    <row r="46" ht="15" hidden="1"/>
    <row r="55" ht="117.75" customHeight="1"/>
  </sheetData>
  <sheetProtection/>
  <mergeCells count="30">
    <mergeCell ref="A30:BY30"/>
    <mergeCell ref="CO22:DD22"/>
    <mergeCell ref="CO23:DD23"/>
    <mergeCell ref="CO24:DD24"/>
    <mergeCell ref="A26:BY26"/>
    <mergeCell ref="A27:BY27"/>
    <mergeCell ref="A29:BY29"/>
    <mergeCell ref="X23:BK23"/>
    <mergeCell ref="CO17:DD17"/>
    <mergeCell ref="CO18:DD18"/>
    <mergeCell ref="A19:BY20"/>
    <mergeCell ref="CO19:DD19"/>
    <mergeCell ref="CO20:DD20"/>
    <mergeCell ref="A21:BY21"/>
    <mergeCell ref="CO21:DD21"/>
    <mergeCell ref="A11:BY11"/>
    <mergeCell ref="A12:BW12"/>
    <mergeCell ref="CO14:DD14"/>
    <mergeCell ref="CO15:DD15"/>
    <mergeCell ref="A16:BX16"/>
    <mergeCell ref="CO16:DD16"/>
    <mergeCell ref="A6:W6"/>
    <mergeCell ref="A1:W1"/>
    <mergeCell ref="A4:AP4"/>
    <mergeCell ref="A2:AD2"/>
    <mergeCell ref="A3:AZ3"/>
    <mergeCell ref="BM2:DC2"/>
    <mergeCell ref="BM3:DC3"/>
    <mergeCell ref="BM1:DC1"/>
    <mergeCell ref="BM4:DC4"/>
  </mergeCells>
  <printOptions/>
  <pageMargins left="0.7480314960629921" right="0.7480314960629921" top="0.4724409448818898" bottom="0.4330708661417323" header="0.2362204724409449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4"/>
  <sheetViews>
    <sheetView zoomScalePageLayoutView="0" workbookViewId="0" topLeftCell="A7">
      <selection activeCell="D4" sqref="D4"/>
    </sheetView>
  </sheetViews>
  <sheetFormatPr defaultColWidth="9.00390625" defaultRowHeight="12.75"/>
  <cols>
    <col min="1" max="1" width="89.125" style="0" customWidth="1"/>
  </cols>
  <sheetData>
    <row r="1" spans="1:108" ht="14.25">
      <c r="A1" s="280" t="s">
        <v>39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</row>
    <row r="2" spans="1:108" ht="93.75" customHeight="1">
      <c r="A2" s="282" t="s">
        <v>265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</row>
    <row r="3" spans="1:108" ht="17.25" customHeigh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</row>
    <row r="4" spans="1:108" ht="315.75" customHeight="1">
      <c r="A4" s="282" t="s">
        <v>251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</row>
    <row r="5" spans="1:108" ht="392.25" customHeight="1">
      <c r="A5" s="284" t="s">
        <v>293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</row>
    <row r="6" spans="1:108" ht="237" customHeight="1">
      <c r="A6" s="217" t="s">
        <v>252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</row>
    <row r="7" spans="1:108" ht="12.75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</row>
    <row r="8" spans="1:108" ht="12.7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</row>
    <row r="9" spans="1:108" ht="12.7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</row>
    <row r="10" spans="1:108" ht="12.7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</row>
    <row r="11" spans="1:108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</row>
    <row r="12" spans="1:108" ht="12.7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</row>
    <row r="13" spans="1:108" ht="12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</row>
    <row r="14" spans="1:108" ht="81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zoomScalePageLayoutView="0" workbookViewId="0" topLeftCell="A46">
      <selection activeCell="DY11" sqref="DY11"/>
    </sheetView>
  </sheetViews>
  <sheetFormatPr defaultColWidth="0.875" defaultRowHeight="12.75"/>
  <cols>
    <col min="1" max="71" width="0.875" style="1" customWidth="1"/>
    <col min="72" max="72" width="8.125" style="1" customWidth="1"/>
    <col min="73" max="73" width="0.875" style="1" customWidth="1"/>
    <col min="74" max="74" width="0.2421875" style="1" customWidth="1"/>
    <col min="75" max="78" width="0.875" style="1" hidden="1" customWidth="1"/>
    <col min="79" max="98" width="0.875" style="1" customWidth="1"/>
    <col min="99" max="104" width="0.875" style="1" hidden="1" customWidth="1"/>
    <col min="105" max="105" width="0.875" style="1" customWidth="1"/>
    <col min="106" max="106" width="0.875" style="1" hidden="1" customWidth="1"/>
    <col min="107" max="107" width="0.875" style="1" customWidth="1"/>
    <col min="108" max="108" width="0.875" style="1" hidden="1" customWidth="1"/>
    <col min="109" max="109" width="4.625" style="1" customWidth="1"/>
    <col min="110" max="16384" width="0.875" style="1" customWidth="1"/>
  </cols>
  <sheetData>
    <row r="1" ht="3" customHeight="1"/>
    <row r="2" spans="1:108" ht="15">
      <c r="A2" s="342" t="s">
        <v>308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</row>
    <row r="3" spans="73:108" ht="18" customHeight="1"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</row>
    <row r="4" spans="1:108" ht="15">
      <c r="A4" s="344" t="s">
        <v>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6"/>
      <c r="BU4" s="347" t="s">
        <v>41</v>
      </c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</row>
    <row r="5" spans="1:108" s="3" customFormat="1" ht="15" customHeight="1">
      <c r="A5" s="33"/>
      <c r="B5" s="348" t="s">
        <v>42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9"/>
      <c r="BU5" s="350" t="s">
        <v>339</v>
      </c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</row>
    <row r="6" spans="1:108" ht="15">
      <c r="A6" s="34"/>
      <c r="B6" s="351" t="s">
        <v>4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2"/>
      <c r="BU6" s="353"/>
      <c r="BV6" s="353"/>
      <c r="BW6" s="353"/>
      <c r="BX6" s="353"/>
      <c r="BY6" s="353"/>
      <c r="BZ6" s="353"/>
      <c r="CA6" s="353"/>
      <c r="CB6" s="353"/>
      <c r="CC6" s="353"/>
      <c r="CD6" s="353"/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3"/>
      <c r="CV6" s="353"/>
      <c r="CW6" s="353"/>
      <c r="CX6" s="353"/>
      <c r="CY6" s="353"/>
      <c r="CZ6" s="353"/>
      <c r="DA6" s="353"/>
      <c r="DB6" s="353"/>
      <c r="DC6" s="353"/>
      <c r="DD6" s="353"/>
    </row>
    <row r="7" spans="1:108" ht="30" customHeight="1">
      <c r="A7" s="35"/>
      <c r="B7" s="354" t="s">
        <v>43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5"/>
      <c r="BU7" s="353" t="s">
        <v>264</v>
      </c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</row>
    <row r="8" spans="1:108" ht="15">
      <c r="A8" s="34"/>
      <c r="B8" s="356" t="s">
        <v>5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7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</row>
    <row r="9" spans="1:108" ht="45" customHeight="1">
      <c r="A9" s="35"/>
      <c r="B9" s="354" t="s">
        <v>44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5"/>
      <c r="BU9" s="353" t="s">
        <v>264</v>
      </c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</row>
    <row r="10" spans="1:108" ht="45" customHeight="1">
      <c r="A10" s="35"/>
      <c r="B10" s="354" t="s">
        <v>45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5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</row>
    <row r="11" spans="1:108" ht="45" customHeight="1">
      <c r="A11" s="35"/>
      <c r="B11" s="354" t="s">
        <v>46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5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</row>
    <row r="12" spans="1:108" ht="15">
      <c r="A12" s="35"/>
      <c r="B12" s="354" t="s">
        <v>47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5"/>
      <c r="BU12" s="353">
        <v>499218873.45</v>
      </c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</row>
    <row r="13" spans="1:108" ht="30" customHeight="1">
      <c r="A13" s="35"/>
      <c r="B13" s="354" t="s">
        <v>48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5"/>
      <c r="BU13" s="353">
        <v>96279815.14</v>
      </c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</row>
    <row r="14" spans="1:108" ht="15">
      <c r="A14" s="36"/>
      <c r="B14" s="356" t="s">
        <v>5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7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</row>
    <row r="15" spans="1:108" ht="15">
      <c r="A15" s="35"/>
      <c r="B15" s="354" t="s">
        <v>49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5"/>
      <c r="BU15" s="353">
        <v>76003751.3</v>
      </c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</row>
    <row r="16" spans="1:108" ht="15">
      <c r="A16" s="35"/>
      <c r="B16" s="354" t="s">
        <v>50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5"/>
      <c r="BU16" s="353">
        <v>31288600.37</v>
      </c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</row>
    <row r="17" spans="1:108" s="3" customFormat="1" ht="15" customHeight="1">
      <c r="A17" s="33"/>
      <c r="B17" s="348" t="s">
        <v>51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9"/>
      <c r="BU17" s="353" t="s">
        <v>338</v>
      </c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</row>
    <row r="18" spans="1:108" ht="15">
      <c r="A18" s="34"/>
      <c r="B18" s="351" t="s">
        <v>4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2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</row>
    <row r="19" spans="1:108" ht="30" customHeight="1">
      <c r="A19" s="37"/>
      <c r="B19" s="358" t="s">
        <v>124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9"/>
      <c r="BU19" s="353" t="s">
        <v>333</v>
      </c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</row>
    <row r="20" spans="1:108" ht="30" customHeight="1">
      <c r="A20" s="35"/>
      <c r="B20" s="354" t="s">
        <v>125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355"/>
      <c r="BU20" s="353" t="s">
        <v>333</v>
      </c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</row>
    <row r="21" spans="1:108" ht="15" customHeight="1">
      <c r="A21" s="38"/>
      <c r="B21" s="356" t="s">
        <v>5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7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</row>
    <row r="22" spans="1:108" ht="15" customHeight="1">
      <c r="A22" s="35"/>
      <c r="B22" s="354" t="s">
        <v>52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5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</row>
    <row r="23" spans="1:108" ht="15" customHeight="1">
      <c r="A23" s="35"/>
      <c r="B23" s="354" t="s">
        <v>53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5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</row>
    <row r="24" spans="1:108" ht="15" customHeight="1">
      <c r="A24" s="35"/>
      <c r="B24" s="354" t="s">
        <v>54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5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</row>
    <row r="25" spans="1:108" ht="15" customHeight="1">
      <c r="A25" s="35"/>
      <c r="B25" s="354" t="s">
        <v>55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5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</row>
    <row r="26" spans="1:108" ht="15" customHeight="1">
      <c r="A26" s="35"/>
      <c r="B26" s="354" t="s">
        <v>56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5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</row>
    <row r="27" spans="1:108" ht="15" customHeight="1">
      <c r="A27" s="35"/>
      <c r="B27" s="354" t="s">
        <v>57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5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</row>
    <row r="28" spans="1:108" ht="15">
      <c r="A28" s="35"/>
      <c r="B28" s="354" t="s">
        <v>58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5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</row>
    <row r="29" spans="1:108" ht="15">
      <c r="A29" s="35"/>
      <c r="B29" s="354" t="s">
        <v>59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5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</row>
    <row r="30" spans="1:108" ht="15" customHeight="1">
      <c r="A30" s="35"/>
      <c r="B30" s="354" t="s">
        <v>60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5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</row>
    <row r="31" spans="1:108" ht="15" customHeight="1">
      <c r="A31" s="35"/>
      <c r="B31" s="354" t="s">
        <v>61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5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</row>
    <row r="32" spans="1:108" ht="33" customHeight="1">
      <c r="A32" s="35"/>
      <c r="B32" s="354" t="s">
        <v>62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5"/>
      <c r="BU32" s="353" t="s">
        <v>334</v>
      </c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</row>
    <row r="33" spans="1:108" ht="13.5" customHeight="1">
      <c r="A33" s="38"/>
      <c r="B33" s="356" t="s">
        <v>5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7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</row>
    <row r="34" spans="1:108" ht="15" customHeight="1">
      <c r="A34" s="35"/>
      <c r="B34" s="354" t="s">
        <v>63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5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</row>
    <row r="35" spans="1:108" ht="15" customHeight="1">
      <c r="A35" s="35"/>
      <c r="B35" s="354" t="s">
        <v>64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5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</row>
    <row r="36" spans="1:108" ht="15" customHeight="1">
      <c r="A36" s="35"/>
      <c r="B36" s="354" t="s">
        <v>65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5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</row>
    <row r="37" spans="1:108" ht="15" customHeight="1">
      <c r="A37" s="35"/>
      <c r="B37" s="354" t="s">
        <v>66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5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</row>
    <row r="38" spans="1:108" ht="15" customHeight="1">
      <c r="A38" s="35"/>
      <c r="B38" s="354" t="s">
        <v>67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5"/>
      <c r="BU38" s="353">
        <v>3117.83</v>
      </c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</row>
    <row r="39" spans="1:108" ht="15" customHeight="1">
      <c r="A39" s="35"/>
      <c r="B39" s="354" t="s">
        <v>68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5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</row>
    <row r="40" spans="1:108" ht="15">
      <c r="A40" s="35"/>
      <c r="B40" s="354" t="s">
        <v>69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R40" s="354"/>
      <c r="BS40" s="354"/>
      <c r="BT40" s="355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</row>
    <row r="41" spans="1:108" ht="15">
      <c r="A41" s="35"/>
      <c r="B41" s="354" t="s">
        <v>70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5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</row>
    <row r="42" spans="1:108" ht="15" customHeight="1">
      <c r="A42" s="35"/>
      <c r="B42" s="354" t="s">
        <v>71</v>
      </c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5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</row>
    <row r="43" spans="1:108" ht="15" customHeight="1">
      <c r="A43" s="35"/>
      <c r="B43" s="354" t="s">
        <v>126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5"/>
      <c r="BU43" s="353">
        <v>4120.04</v>
      </c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</row>
    <row r="44" spans="1:108" s="3" customFormat="1" ht="15" customHeight="1">
      <c r="A44" s="33"/>
      <c r="B44" s="348" t="s">
        <v>72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9"/>
      <c r="BU44" s="350" t="s">
        <v>337</v>
      </c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</row>
    <row r="45" spans="1:108" ht="15" customHeight="1">
      <c r="A45" s="39"/>
      <c r="B45" s="351" t="s">
        <v>4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2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</row>
    <row r="46" spans="1:108" ht="15" customHeight="1">
      <c r="A46" s="35"/>
      <c r="B46" s="354" t="s">
        <v>73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5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</row>
    <row r="47" spans="1:108" ht="30" customHeight="1">
      <c r="A47" s="35"/>
      <c r="B47" s="354" t="s">
        <v>127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5"/>
      <c r="BU47" s="353">
        <v>1973234.94</v>
      </c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</row>
    <row r="48" spans="1:108" ht="15" customHeight="1">
      <c r="A48" s="38"/>
      <c r="B48" s="356" t="s">
        <v>5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7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</row>
    <row r="49" spans="1:108" ht="15" customHeight="1">
      <c r="A49" s="35"/>
      <c r="B49" s="354" t="s">
        <v>74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54"/>
      <c r="BF49" s="354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5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</row>
    <row r="50" spans="1:108" ht="15" customHeight="1">
      <c r="A50" s="35"/>
      <c r="B50" s="354" t="s">
        <v>75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5"/>
      <c r="BU50" s="353" t="s">
        <v>324</v>
      </c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3"/>
      <c r="DC50" s="353"/>
      <c r="DD50" s="353"/>
    </row>
    <row r="51" spans="1:108" ht="15" customHeight="1">
      <c r="A51" s="35"/>
      <c r="B51" s="354" t="s">
        <v>76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5"/>
      <c r="BU51" s="353" t="s">
        <v>325</v>
      </c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</row>
    <row r="52" spans="1:108" ht="15" customHeight="1">
      <c r="A52" s="35"/>
      <c r="B52" s="354" t="s">
        <v>77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5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</row>
    <row r="53" spans="1:108" ht="15" customHeight="1">
      <c r="A53" s="35"/>
      <c r="B53" s="354" t="s">
        <v>78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5"/>
      <c r="BU53" s="353" t="s">
        <v>326</v>
      </c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</row>
    <row r="54" spans="1:108" ht="15" customHeight="1">
      <c r="A54" s="35"/>
      <c r="B54" s="354" t="s">
        <v>79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5"/>
      <c r="BU54" s="353" t="s">
        <v>327</v>
      </c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</row>
    <row r="55" spans="1:108" ht="15" customHeight="1">
      <c r="A55" s="35"/>
      <c r="B55" s="354" t="s">
        <v>80</v>
      </c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5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</row>
    <row r="56" spans="1:108" ht="15" customHeight="1">
      <c r="A56" s="35"/>
      <c r="B56" s="354" t="s">
        <v>81</v>
      </c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5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</row>
    <row r="57" spans="1:108" ht="15" customHeight="1">
      <c r="A57" s="35"/>
      <c r="B57" s="354" t="s">
        <v>82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  <c r="BS57" s="354"/>
      <c r="BT57" s="355"/>
      <c r="BU57" s="353" t="s">
        <v>329</v>
      </c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</row>
    <row r="58" spans="1:108" ht="15" customHeight="1">
      <c r="A58" s="35"/>
      <c r="B58" s="354" t="s">
        <v>83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4"/>
      <c r="BT58" s="355"/>
      <c r="BU58" s="353" t="s">
        <v>330</v>
      </c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</row>
    <row r="59" spans="1:108" ht="15" customHeight="1">
      <c r="A59" s="35"/>
      <c r="B59" s="354" t="s">
        <v>84</v>
      </c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4"/>
      <c r="BT59" s="355"/>
      <c r="BU59" s="353" t="s">
        <v>328</v>
      </c>
      <c r="BV59" s="353"/>
      <c r="BW59" s="353"/>
      <c r="BX59" s="353"/>
      <c r="BY59" s="353"/>
      <c r="BZ59" s="353"/>
      <c r="CA59" s="353"/>
      <c r="CB59" s="353"/>
      <c r="CC59" s="353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</row>
    <row r="60" spans="1:108" ht="15" customHeight="1">
      <c r="A60" s="35"/>
      <c r="B60" s="354" t="s">
        <v>85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5"/>
      <c r="BU60" s="353" t="s">
        <v>331</v>
      </c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</row>
    <row r="61" spans="1:108" ht="15" customHeight="1">
      <c r="A61" s="35"/>
      <c r="B61" s="354" t="s">
        <v>86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5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</row>
    <row r="62" spans="1:108" ht="45" customHeight="1">
      <c r="A62" s="35"/>
      <c r="B62" s="354" t="s">
        <v>87</v>
      </c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5"/>
      <c r="BU62" s="353" t="s">
        <v>336</v>
      </c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</row>
    <row r="63" spans="1:108" ht="15" customHeight="1">
      <c r="A63" s="40"/>
      <c r="B63" s="356" t="s">
        <v>5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7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</row>
    <row r="64" spans="1:108" ht="15" customHeight="1">
      <c r="A64" s="35"/>
      <c r="B64" s="354" t="s">
        <v>88</v>
      </c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  <c r="BS64" s="354"/>
      <c r="BT64" s="355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</row>
    <row r="65" spans="1:108" ht="15" customHeight="1">
      <c r="A65" s="35"/>
      <c r="B65" s="354" t="s">
        <v>89</v>
      </c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4"/>
      <c r="AS65" s="354"/>
      <c r="AT65" s="354"/>
      <c r="AU65" s="354"/>
      <c r="AV65" s="354"/>
      <c r="AW65" s="354"/>
      <c r="AX65" s="354"/>
      <c r="AY65" s="354"/>
      <c r="AZ65" s="354"/>
      <c r="BA65" s="354"/>
      <c r="BB65" s="354"/>
      <c r="BC65" s="354"/>
      <c r="BD65" s="354"/>
      <c r="BE65" s="354"/>
      <c r="BF65" s="354"/>
      <c r="BG65" s="354"/>
      <c r="BH65" s="354"/>
      <c r="BI65" s="354"/>
      <c r="BJ65" s="354"/>
      <c r="BK65" s="354"/>
      <c r="BL65" s="354"/>
      <c r="BM65" s="354"/>
      <c r="BN65" s="354"/>
      <c r="BO65" s="354"/>
      <c r="BP65" s="354"/>
      <c r="BQ65" s="354"/>
      <c r="BR65" s="354"/>
      <c r="BS65" s="354"/>
      <c r="BT65" s="355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</row>
    <row r="66" spans="1:108" ht="15" customHeight="1">
      <c r="A66" s="35"/>
      <c r="B66" s="354" t="s">
        <v>90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5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</row>
    <row r="67" spans="1:108" ht="15" customHeight="1">
      <c r="A67" s="35"/>
      <c r="B67" s="354" t="s">
        <v>91</v>
      </c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5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</row>
    <row r="68" spans="1:108" ht="15" customHeight="1">
      <c r="A68" s="35"/>
      <c r="B68" s="354" t="s">
        <v>92</v>
      </c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  <c r="BS68" s="354"/>
      <c r="BT68" s="355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</row>
    <row r="69" spans="1:108" ht="15" customHeight="1">
      <c r="A69" s="35"/>
      <c r="B69" s="354" t="s">
        <v>93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5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</row>
    <row r="70" spans="1:108" ht="15" customHeight="1">
      <c r="A70" s="35"/>
      <c r="B70" s="354" t="s">
        <v>94</v>
      </c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4"/>
      <c r="BT70" s="355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</row>
    <row r="71" spans="1:108" ht="15" customHeight="1">
      <c r="A71" s="35"/>
      <c r="B71" s="354" t="s">
        <v>95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5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</row>
    <row r="72" spans="1:108" ht="15" customHeight="1">
      <c r="A72" s="35"/>
      <c r="B72" s="354" t="s">
        <v>96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5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</row>
    <row r="73" spans="1:108" ht="15" customHeight="1">
      <c r="A73" s="35"/>
      <c r="B73" s="354" t="s">
        <v>97</v>
      </c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5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</row>
    <row r="74" spans="1:108" ht="15" customHeight="1">
      <c r="A74" s="35"/>
      <c r="B74" s="354" t="s">
        <v>98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5"/>
      <c r="BU74" s="353" t="s">
        <v>332</v>
      </c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</row>
    <row r="75" spans="1:108" ht="15" customHeight="1">
      <c r="A75" s="35"/>
      <c r="B75" s="354" t="s">
        <v>99</v>
      </c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354"/>
      <c r="AS75" s="354"/>
      <c r="AT75" s="354"/>
      <c r="AU75" s="354"/>
      <c r="AV75" s="354"/>
      <c r="AW75" s="354"/>
      <c r="AX75" s="354"/>
      <c r="AY75" s="354"/>
      <c r="AZ75" s="354"/>
      <c r="BA75" s="354"/>
      <c r="BB75" s="354"/>
      <c r="BC75" s="354"/>
      <c r="BD75" s="354"/>
      <c r="BE75" s="354"/>
      <c r="BF75" s="354"/>
      <c r="BG75" s="354"/>
      <c r="BH75" s="354"/>
      <c r="BI75" s="354"/>
      <c r="BJ75" s="354"/>
      <c r="BK75" s="354"/>
      <c r="BL75" s="354"/>
      <c r="BM75" s="354"/>
      <c r="BN75" s="354"/>
      <c r="BO75" s="354"/>
      <c r="BP75" s="354"/>
      <c r="BQ75" s="354"/>
      <c r="BR75" s="354"/>
      <c r="BS75" s="354"/>
      <c r="BT75" s="355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</row>
    <row r="76" spans="1:108" ht="15" customHeight="1">
      <c r="A76" s="35"/>
      <c r="B76" s="354" t="s">
        <v>100</v>
      </c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4"/>
      <c r="BG76" s="354"/>
      <c r="BH76" s="354"/>
      <c r="BI76" s="354"/>
      <c r="BJ76" s="354"/>
      <c r="BK76" s="354"/>
      <c r="BL76" s="354"/>
      <c r="BM76" s="354"/>
      <c r="BN76" s="354"/>
      <c r="BO76" s="354"/>
      <c r="BP76" s="354"/>
      <c r="BQ76" s="354"/>
      <c r="BR76" s="354"/>
      <c r="BS76" s="354"/>
      <c r="BT76" s="355"/>
      <c r="BU76" s="353" t="s">
        <v>335</v>
      </c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</row>
  </sheetData>
  <sheetProtection/>
  <mergeCells count="148">
    <mergeCell ref="B75:BT75"/>
    <mergeCell ref="BU75:DD75"/>
    <mergeCell ref="B76:BT76"/>
    <mergeCell ref="BU76:DD76"/>
    <mergeCell ref="B72:BT72"/>
    <mergeCell ref="BU72:DD72"/>
    <mergeCell ref="B73:BT73"/>
    <mergeCell ref="BU73:DD73"/>
    <mergeCell ref="B74:BT74"/>
    <mergeCell ref="BU74:DD74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7:BT67"/>
    <mergeCell ref="BU67:DD67"/>
    <mergeCell ref="B68:BT68"/>
    <mergeCell ref="BU68:DD68"/>
    <mergeCell ref="B63:BT63"/>
    <mergeCell ref="BU63:DD63"/>
    <mergeCell ref="B64:BT64"/>
    <mergeCell ref="BU64:DD64"/>
    <mergeCell ref="B65:BT65"/>
    <mergeCell ref="BU65:DD65"/>
    <mergeCell ref="B60:BT60"/>
    <mergeCell ref="BU60:DD60"/>
    <mergeCell ref="B61:BT61"/>
    <mergeCell ref="BU61:DD61"/>
    <mergeCell ref="B62:BT62"/>
    <mergeCell ref="BU62:DD62"/>
    <mergeCell ref="B57:BT57"/>
    <mergeCell ref="BU57:DD57"/>
    <mergeCell ref="B58:BT58"/>
    <mergeCell ref="BU58:DD58"/>
    <mergeCell ref="B59:BT59"/>
    <mergeCell ref="BU59:DD59"/>
    <mergeCell ref="B54:BT54"/>
    <mergeCell ref="BU54:DD54"/>
    <mergeCell ref="B55:BT55"/>
    <mergeCell ref="BU55:DD55"/>
    <mergeCell ref="B56:BT56"/>
    <mergeCell ref="BU56:DD56"/>
    <mergeCell ref="B51:BT51"/>
    <mergeCell ref="BU51:DD51"/>
    <mergeCell ref="B52:BT52"/>
    <mergeCell ref="BU52:DD52"/>
    <mergeCell ref="B53:BT53"/>
    <mergeCell ref="BU53:DD53"/>
    <mergeCell ref="B48:BT48"/>
    <mergeCell ref="BU48:DD48"/>
    <mergeCell ref="B49:BT49"/>
    <mergeCell ref="BU49:DD49"/>
    <mergeCell ref="B50:BT50"/>
    <mergeCell ref="BU50:DD50"/>
    <mergeCell ref="B45:BT45"/>
    <mergeCell ref="BU45:DD45"/>
    <mergeCell ref="B46:BT46"/>
    <mergeCell ref="BU46:DD46"/>
    <mergeCell ref="B47:BT47"/>
    <mergeCell ref="BU47:DD47"/>
    <mergeCell ref="B42:BT42"/>
    <mergeCell ref="BU42:DD42"/>
    <mergeCell ref="B43:BT43"/>
    <mergeCell ref="BU43:DD43"/>
    <mergeCell ref="B44:BT44"/>
    <mergeCell ref="BU44:DD44"/>
    <mergeCell ref="B39:BT39"/>
    <mergeCell ref="BU39:DD39"/>
    <mergeCell ref="B40:BT40"/>
    <mergeCell ref="BU40:DD40"/>
    <mergeCell ref="B41:BT41"/>
    <mergeCell ref="BU41:DD41"/>
    <mergeCell ref="B36:BT36"/>
    <mergeCell ref="BU36:DD36"/>
    <mergeCell ref="B37:BT37"/>
    <mergeCell ref="BU37:DD37"/>
    <mergeCell ref="B38:BT38"/>
    <mergeCell ref="BU38:DD38"/>
    <mergeCell ref="B33:BT33"/>
    <mergeCell ref="BU33:DD33"/>
    <mergeCell ref="B34:BT34"/>
    <mergeCell ref="BU34:DD34"/>
    <mergeCell ref="B35:BT35"/>
    <mergeCell ref="BU35:DD35"/>
    <mergeCell ref="B30:BT30"/>
    <mergeCell ref="BU30:DD30"/>
    <mergeCell ref="B31:BT31"/>
    <mergeCell ref="BU31:DD31"/>
    <mergeCell ref="B32:BT32"/>
    <mergeCell ref="BU32:DD32"/>
    <mergeCell ref="B27:BT27"/>
    <mergeCell ref="BU27:DD27"/>
    <mergeCell ref="B28:BT28"/>
    <mergeCell ref="BU28:DD28"/>
    <mergeCell ref="B29:BT29"/>
    <mergeCell ref="BU29:DD29"/>
    <mergeCell ref="B24:BT24"/>
    <mergeCell ref="BU24:DD24"/>
    <mergeCell ref="B25:BT25"/>
    <mergeCell ref="BU25:DD25"/>
    <mergeCell ref="B26:BT26"/>
    <mergeCell ref="BU26:DD26"/>
    <mergeCell ref="B21:BT21"/>
    <mergeCell ref="BU21:DD21"/>
    <mergeCell ref="B22:BT22"/>
    <mergeCell ref="BU22:DD22"/>
    <mergeCell ref="B23:BT23"/>
    <mergeCell ref="BU23:DD23"/>
    <mergeCell ref="B18:BT18"/>
    <mergeCell ref="BU18:DD18"/>
    <mergeCell ref="B19:BT19"/>
    <mergeCell ref="BU19:DD19"/>
    <mergeCell ref="B20:BT20"/>
    <mergeCell ref="BU20:DD20"/>
    <mergeCell ref="B15:BT15"/>
    <mergeCell ref="BU15:DD15"/>
    <mergeCell ref="B16:BT16"/>
    <mergeCell ref="BU16:DD16"/>
    <mergeCell ref="B17:BT17"/>
    <mergeCell ref="BU17:DD17"/>
    <mergeCell ref="B12:BT12"/>
    <mergeCell ref="BU12:DD12"/>
    <mergeCell ref="B13:BT13"/>
    <mergeCell ref="BU13:DD13"/>
    <mergeCell ref="B14:BT14"/>
    <mergeCell ref="BU14:DD14"/>
    <mergeCell ref="B9:BT9"/>
    <mergeCell ref="BU9:DD9"/>
    <mergeCell ref="B10:BT10"/>
    <mergeCell ref="BU10:DD10"/>
    <mergeCell ref="B11:BT11"/>
    <mergeCell ref="BU11:DD11"/>
    <mergeCell ref="B6:BT6"/>
    <mergeCell ref="BU6:DD6"/>
    <mergeCell ref="B7:BT7"/>
    <mergeCell ref="BU7:DD7"/>
    <mergeCell ref="B8:BT8"/>
    <mergeCell ref="BU8:DD8"/>
    <mergeCell ref="A2:DD2"/>
    <mergeCell ref="BU3:DD3"/>
    <mergeCell ref="A4:BT4"/>
    <mergeCell ref="BU4:DD4"/>
    <mergeCell ref="B5:BT5"/>
    <mergeCell ref="BU5:DD5"/>
  </mergeCells>
  <printOptions/>
  <pageMargins left="0.75" right="0.75" top="1" bottom="1" header="0.5" footer="0.5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58">
      <selection activeCell="A1" sqref="A1:I69"/>
    </sheetView>
  </sheetViews>
  <sheetFormatPr defaultColWidth="9.00390625" defaultRowHeight="12.75"/>
  <cols>
    <col min="1" max="1" width="21.375" style="75" customWidth="1"/>
    <col min="2" max="2" width="5.00390625" style="98" customWidth="1"/>
    <col min="3" max="3" width="19.625" style="99" customWidth="1"/>
    <col min="4" max="4" width="15.25390625" style="75" customWidth="1"/>
    <col min="5" max="5" width="15.00390625" style="89" customWidth="1"/>
    <col min="6" max="6" width="15.625" style="75" customWidth="1"/>
    <col min="7" max="7" width="4.375" style="75" customWidth="1"/>
    <col min="8" max="9" width="14.625" style="75" customWidth="1"/>
    <col min="10" max="10" width="13.875" style="75" bestFit="1" customWidth="1"/>
    <col min="11" max="11" width="14.25390625" style="75" customWidth="1"/>
    <col min="12" max="12" width="12.75390625" style="75" bestFit="1" customWidth="1"/>
    <col min="13" max="13" width="14.375" style="75" customWidth="1"/>
    <col min="14" max="14" width="18.75390625" style="75" customWidth="1"/>
    <col min="15" max="15" width="9.125" style="75" customWidth="1"/>
    <col min="16" max="16" width="9.00390625" style="75" bestFit="1" customWidth="1"/>
    <col min="17" max="16384" width="9.125" style="75" customWidth="1"/>
  </cols>
  <sheetData>
    <row r="1" spans="1:9" ht="12.75">
      <c r="A1" s="67"/>
      <c r="B1" s="68"/>
      <c r="C1" s="67"/>
      <c r="D1" s="67"/>
      <c r="E1" s="69"/>
      <c r="F1" s="67"/>
      <c r="G1" s="67"/>
      <c r="H1" s="67"/>
      <c r="I1" s="70" t="s">
        <v>159</v>
      </c>
    </row>
    <row r="2" spans="1:9" ht="15.75">
      <c r="A2" s="365" t="s">
        <v>128</v>
      </c>
      <c r="B2" s="365"/>
      <c r="C2" s="365"/>
      <c r="D2" s="365"/>
      <c r="E2" s="365"/>
      <c r="F2" s="365"/>
      <c r="G2" s="365"/>
      <c r="H2" s="365"/>
      <c r="I2" s="365"/>
    </row>
    <row r="3" spans="1:9" ht="15.75">
      <c r="A3" s="365" t="s">
        <v>315</v>
      </c>
      <c r="B3" s="365"/>
      <c r="C3" s="365"/>
      <c r="D3" s="365"/>
      <c r="E3" s="365"/>
      <c r="F3" s="365"/>
      <c r="G3" s="365"/>
      <c r="H3" s="365"/>
      <c r="I3" s="365"/>
    </row>
    <row r="4" spans="1:9" ht="5.25" customHeight="1">
      <c r="A4" s="67"/>
      <c r="B4" s="68"/>
      <c r="C4" s="67"/>
      <c r="D4" s="67"/>
      <c r="E4" s="69"/>
      <c r="F4" s="67"/>
      <c r="G4" s="67"/>
      <c r="H4" s="67"/>
      <c r="I4" s="67"/>
    </row>
    <row r="5" spans="1:9" ht="27" customHeight="1">
      <c r="A5" s="367" t="s">
        <v>138</v>
      </c>
      <c r="B5" s="370" t="s">
        <v>129</v>
      </c>
      <c r="C5" s="367" t="s">
        <v>130</v>
      </c>
      <c r="D5" s="375" t="s">
        <v>187</v>
      </c>
      <c r="E5" s="376"/>
      <c r="F5" s="376"/>
      <c r="G5" s="376"/>
      <c r="H5" s="376"/>
      <c r="I5" s="377"/>
    </row>
    <row r="6" spans="1:9" ht="20.25" customHeight="1">
      <c r="A6" s="368"/>
      <c r="B6" s="371"/>
      <c r="C6" s="373"/>
      <c r="D6" s="363" t="s">
        <v>131</v>
      </c>
      <c r="E6" s="363" t="s">
        <v>136</v>
      </c>
      <c r="F6" s="363"/>
      <c r="G6" s="363"/>
      <c r="H6" s="363"/>
      <c r="I6" s="363"/>
    </row>
    <row r="7" spans="1:9" ht="102" customHeight="1">
      <c r="A7" s="368"/>
      <c r="B7" s="371"/>
      <c r="C7" s="373"/>
      <c r="D7" s="363"/>
      <c r="E7" s="366" t="s">
        <v>132</v>
      </c>
      <c r="F7" s="364" t="s">
        <v>238</v>
      </c>
      <c r="G7" s="364" t="s">
        <v>133</v>
      </c>
      <c r="H7" s="364" t="s">
        <v>134</v>
      </c>
      <c r="I7" s="363"/>
    </row>
    <row r="8" spans="1:9" ht="38.25">
      <c r="A8" s="369"/>
      <c r="B8" s="372"/>
      <c r="C8" s="374"/>
      <c r="D8" s="363"/>
      <c r="E8" s="366"/>
      <c r="F8" s="364"/>
      <c r="G8" s="364"/>
      <c r="H8" s="71" t="s">
        <v>135</v>
      </c>
      <c r="I8" s="65" t="s">
        <v>237</v>
      </c>
    </row>
    <row r="9" spans="1:9" ht="24.75" customHeight="1">
      <c r="A9" s="71">
        <v>1</v>
      </c>
      <c r="B9" s="72">
        <v>2</v>
      </c>
      <c r="C9" s="71">
        <v>3</v>
      </c>
      <c r="D9" s="71">
        <v>4</v>
      </c>
      <c r="E9" s="122">
        <v>5</v>
      </c>
      <c r="F9" s="71">
        <v>6</v>
      </c>
      <c r="G9" s="71">
        <v>7</v>
      </c>
      <c r="H9" s="71">
        <v>8</v>
      </c>
      <c r="I9" s="71">
        <v>9</v>
      </c>
    </row>
    <row r="10" spans="1:14" ht="31.5">
      <c r="A10" s="208" t="s">
        <v>137</v>
      </c>
      <c r="B10" s="203" t="s">
        <v>188</v>
      </c>
      <c r="C10" s="204" t="s">
        <v>6</v>
      </c>
      <c r="D10" s="205">
        <f>E10+F10+H10</f>
        <v>211593615</v>
      </c>
      <c r="E10" s="205">
        <f>Лист3!D22+Лист3!D71</f>
        <v>155510000</v>
      </c>
      <c r="F10" s="205">
        <f>Лист3!D25</f>
        <v>50052940</v>
      </c>
      <c r="G10" s="205"/>
      <c r="H10" s="205">
        <f>H13+H15+H16+H20</f>
        <v>6030675</v>
      </c>
      <c r="I10" s="205">
        <f>I20</f>
        <v>0</v>
      </c>
      <c r="J10" s="89">
        <f>Лист3!D20</f>
        <v>211593615</v>
      </c>
      <c r="K10" s="89"/>
      <c r="L10" s="89"/>
      <c r="M10" s="89"/>
      <c r="N10" s="89"/>
    </row>
    <row r="11" spans="1:14" ht="45">
      <c r="A11" s="288" t="s">
        <v>139</v>
      </c>
      <c r="B11" s="289" t="s">
        <v>189</v>
      </c>
      <c r="C11" s="201"/>
      <c r="D11" s="200"/>
      <c r="E11" s="200" t="s">
        <v>6</v>
      </c>
      <c r="F11" s="200" t="s">
        <v>6</v>
      </c>
      <c r="G11" s="200" t="s">
        <v>6</v>
      </c>
      <c r="H11" s="200"/>
      <c r="I11" s="200" t="s">
        <v>6</v>
      </c>
      <c r="K11" s="80"/>
      <c r="L11" s="89"/>
      <c r="M11" s="89"/>
      <c r="N11" s="89"/>
    </row>
    <row r="12" spans="1:9" ht="15">
      <c r="A12" s="300"/>
      <c r="B12" s="289"/>
      <c r="C12" s="201"/>
      <c r="D12" s="200">
        <f aca="true" t="shared" si="0" ref="D12:D20">E12+F12+H12</f>
        <v>0</v>
      </c>
      <c r="E12" s="200"/>
      <c r="F12" s="200"/>
      <c r="G12" s="200"/>
      <c r="H12" s="200"/>
      <c r="I12" s="200"/>
    </row>
    <row r="13" spans="1:9" ht="45">
      <c r="A13" s="288" t="s">
        <v>140</v>
      </c>
      <c r="B13" s="289" t="s">
        <v>190</v>
      </c>
      <c r="C13" s="289" t="s">
        <v>228</v>
      </c>
      <c r="D13" s="200">
        <v>4500000</v>
      </c>
      <c r="E13" s="200"/>
      <c r="F13" s="200" t="s">
        <v>6</v>
      </c>
      <c r="G13" s="200" t="s">
        <v>6</v>
      </c>
      <c r="H13" s="200">
        <f>Лист3!E39</f>
        <v>4500000</v>
      </c>
      <c r="I13" s="200"/>
    </row>
    <row r="14" spans="1:9" ht="75">
      <c r="A14" s="288" t="s">
        <v>141</v>
      </c>
      <c r="B14" s="289" t="s">
        <v>191</v>
      </c>
      <c r="C14" s="289" t="s">
        <v>254</v>
      </c>
      <c r="D14" s="200"/>
      <c r="E14" s="200" t="s">
        <v>6</v>
      </c>
      <c r="F14" s="200" t="s">
        <v>6</v>
      </c>
      <c r="G14" s="200" t="s">
        <v>6</v>
      </c>
      <c r="H14" s="200"/>
      <c r="I14" s="200" t="s">
        <v>6</v>
      </c>
    </row>
    <row r="15" spans="1:9" ht="60">
      <c r="A15" s="288" t="s">
        <v>262</v>
      </c>
      <c r="B15" s="289" t="s">
        <v>263</v>
      </c>
      <c r="C15" s="289" t="s">
        <v>228</v>
      </c>
      <c r="D15" s="200">
        <f t="shared" si="0"/>
        <v>1530675</v>
      </c>
      <c r="E15" s="200"/>
      <c r="F15" s="200"/>
      <c r="G15" s="200"/>
      <c r="H15" s="200">
        <f>Лист3!E40</f>
        <v>1530675</v>
      </c>
      <c r="I15" s="200"/>
    </row>
    <row r="16" spans="1:9" ht="150">
      <c r="A16" s="288" t="s">
        <v>142</v>
      </c>
      <c r="B16" s="289" t="s">
        <v>192</v>
      </c>
      <c r="C16" s="289" t="s">
        <v>254</v>
      </c>
      <c r="D16" s="200">
        <f>H16</f>
        <v>0</v>
      </c>
      <c r="E16" s="200" t="s">
        <v>6</v>
      </c>
      <c r="F16" s="200" t="s">
        <v>6</v>
      </c>
      <c r="G16" s="200" t="s">
        <v>6</v>
      </c>
      <c r="H16" s="200"/>
      <c r="I16" s="200" t="s">
        <v>6</v>
      </c>
    </row>
    <row r="17" spans="1:9" ht="15">
      <c r="A17" s="288" t="s">
        <v>5</v>
      </c>
      <c r="B17" s="289"/>
      <c r="C17" s="201"/>
      <c r="D17" s="200">
        <f t="shared" si="0"/>
        <v>0</v>
      </c>
      <c r="E17" s="200"/>
      <c r="F17" s="200"/>
      <c r="G17" s="200"/>
      <c r="H17" s="200"/>
      <c r="I17" s="200"/>
    </row>
    <row r="18" spans="1:11" ht="14.25" customHeight="1">
      <c r="A18" s="288" t="s">
        <v>143</v>
      </c>
      <c r="B18" s="289" t="s">
        <v>193</v>
      </c>
      <c r="C18" s="201"/>
      <c r="D18" s="200"/>
      <c r="E18" s="200" t="s">
        <v>6</v>
      </c>
      <c r="F18" s="200" t="s">
        <v>6</v>
      </c>
      <c r="G18" s="200" t="s">
        <v>6</v>
      </c>
      <c r="H18" s="200"/>
      <c r="I18" s="292"/>
      <c r="K18" s="89"/>
    </row>
    <row r="19" spans="1:11" ht="39.75" customHeight="1">
      <c r="A19" s="288" t="s">
        <v>144</v>
      </c>
      <c r="B19" s="289" t="s">
        <v>194</v>
      </c>
      <c r="C19" s="201" t="s">
        <v>6</v>
      </c>
      <c r="D19" s="200"/>
      <c r="E19" s="200" t="s">
        <v>6</v>
      </c>
      <c r="F19" s="200" t="s">
        <v>6</v>
      </c>
      <c r="G19" s="200" t="s">
        <v>6</v>
      </c>
      <c r="H19" s="200"/>
      <c r="I19" s="200" t="s">
        <v>6</v>
      </c>
      <c r="K19" s="89"/>
    </row>
    <row r="20" spans="1:9" ht="15">
      <c r="A20" s="300" t="s">
        <v>276</v>
      </c>
      <c r="B20" s="289" t="s">
        <v>194</v>
      </c>
      <c r="C20" s="289" t="s">
        <v>277</v>
      </c>
      <c r="D20" s="200">
        <f t="shared" si="0"/>
        <v>0</v>
      </c>
      <c r="E20" s="200"/>
      <c r="F20" s="200"/>
      <c r="G20" s="200"/>
      <c r="H20" s="200">
        <f>I20</f>
        <v>0</v>
      </c>
      <c r="I20" s="200">
        <f>Лист3!E41</f>
        <v>0</v>
      </c>
    </row>
    <row r="21" spans="1:14" s="90" customFormat="1" ht="28.5">
      <c r="A21" s="301" t="s">
        <v>145</v>
      </c>
      <c r="B21" s="302" t="s">
        <v>195</v>
      </c>
      <c r="C21" s="206" t="s">
        <v>6</v>
      </c>
      <c r="D21" s="205">
        <f>H21+F21+E21</f>
        <v>217194215.43</v>
      </c>
      <c r="E21" s="205">
        <f>E23</f>
        <v>155510000</v>
      </c>
      <c r="F21" s="205">
        <f>F24+F37+F49</f>
        <v>50052940</v>
      </c>
      <c r="G21" s="205"/>
      <c r="H21" s="205">
        <f>H24+H39+H49+H34+H60+H37</f>
        <v>11631275.430000002</v>
      </c>
      <c r="I21" s="205">
        <f>I49+I45+I34+I60</f>
        <v>3326623.68</v>
      </c>
      <c r="K21" s="91">
        <f>Лист3!D49</f>
        <v>217194215.43</v>
      </c>
      <c r="L21" s="91"/>
      <c r="M21" s="91"/>
      <c r="N21" s="91"/>
    </row>
    <row r="22" spans="1:11" ht="15">
      <c r="A22" s="288" t="s">
        <v>5</v>
      </c>
      <c r="B22" s="289"/>
      <c r="C22" s="201"/>
      <c r="D22" s="200"/>
      <c r="E22" s="200"/>
      <c r="F22" s="200"/>
      <c r="G22" s="200"/>
      <c r="H22" s="200"/>
      <c r="I22" s="200"/>
      <c r="K22" s="89"/>
    </row>
    <row r="23" spans="1:14" ht="63.75" customHeight="1">
      <c r="A23" s="288" t="s">
        <v>146</v>
      </c>
      <c r="B23" s="289"/>
      <c r="C23" s="201"/>
      <c r="D23" s="200">
        <f>E23</f>
        <v>155510000</v>
      </c>
      <c r="E23" s="200">
        <f>E24+E34+E38+E39+E49</f>
        <v>155510000</v>
      </c>
      <c r="F23" s="200"/>
      <c r="G23" s="200"/>
      <c r="H23" s="200"/>
      <c r="I23" s="200"/>
      <c r="K23" s="89"/>
      <c r="N23" s="89"/>
    </row>
    <row r="24" spans="1:9" ht="56.25" customHeight="1">
      <c r="A24" s="209" t="s">
        <v>147</v>
      </c>
      <c r="B24" s="210" t="s">
        <v>196</v>
      </c>
      <c r="C24" s="211" t="s">
        <v>212</v>
      </c>
      <c r="D24" s="207">
        <f>H24+F24+E24</f>
        <v>102715741.03999999</v>
      </c>
      <c r="E24" s="207">
        <f>E27+E29+E32+E31</f>
        <v>91922962</v>
      </c>
      <c r="F24" s="207">
        <f>F27+F29+F32</f>
        <v>7745149.04</v>
      </c>
      <c r="G24" s="207"/>
      <c r="H24" s="207">
        <f>H27+H29+H32</f>
        <v>3047630</v>
      </c>
      <c r="I24" s="207">
        <f>I27+I29+I32</f>
        <v>0</v>
      </c>
    </row>
    <row r="25" spans="1:9" ht="15">
      <c r="A25" s="288" t="s">
        <v>211</v>
      </c>
      <c r="B25" s="289" t="s">
        <v>19</v>
      </c>
      <c r="C25" s="201" t="s">
        <v>212</v>
      </c>
      <c r="D25" s="200"/>
      <c r="E25" s="200"/>
      <c r="F25" s="200"/>
      <c r="G25" s="200"/>
      <c r="H25" s="200"/>
      <c r="I25" s="200"/>
    </row>
    <row r="26" spans="1:11" ht="75">
      <c r="A26" s="288" t="s">
        <v>213</v>
      </c>
      <c r="B26" s="360" t="s">
        <v>19</v>
      </c>
      <c r="C26" s="201" t="s">
        <v>212</v>
      </c>
      <c r="D26" s="200">
        <f>H26+F26+E26</f>
        <v>77078851.04</v>
      </c>
      <c r="E26" s="200">
        <f>E27</f>
        <v>70314794</v>
      </c>
      <c r="F26" s="200">
        <f>Лист3!E104</f>
        <v>4538537.04</v>
      </c>
      <c r="G26" s="200"/>
      <c r="H26" s="200">
        <f>Лист3!E110+Лист3!E129</f>
        <v>2225520</v>
      </c>
      <c r="I26" s="200"/>
      <c r="K26" s="89"/>
    </row>
    <row r="27" spans="1:9" ht="27.75" customHeight="1">
      <c r="A27" s="288" t="s">
        <v>117</v>
      </c>
      <c r="B27" s="361"/>
      <c r="C27" s="289" t="s">
        <v>214</v>
      </c>
      <c r="D27" s="200">
        <f>H27+F27+E27</f>
        <v>77078851.04</v>
      </c>
      <c r="E27" s="200">
        <f>E28</f>
        <v>70314794</v>
      </c>
      <c r="F27" s="200">
        <f>F28</f>
        <v>4538537.04</v>
      </c>
      <c r="G27" s="200"/>
      <c r="H27" s="200">
        <f>H28</f>
        <v>2225520</v>
      </c>
      <c r="I27" s="200"/>
    </row>
    <row r="28" spans="1:9" ht="15" customHeight="1">
      <c r="A28" s="288" t="s">
        <v>7</v>
      </c>
      <c r="B28" s="362"/>
      <c r="C28" s="289" t="s">
        <v>19</v>
      </c>
      <c r="D28" s="200">
        <f>H28+E28</f>
        <v>72540314</v>
      </c>
      <c r="E28" s="200">
        <f>Лист3!D53+Лист3!D73</f>
        <v>70314794</v>
      </c>
      <c r="F28" s="292">
        <f>Лист3!E104</f>
        <v>4538537.04</v>
      </c>
      <c r="G28" s="200"/>
      <c r="H28" s="200">
        <f>Лист3!E129+Лист3!E110</f>
        <v>2225520</v>
      </c>
      <c r="I28" s="200">
        <v>0</v>
      </c>
    </row>
    <row r="29" spans="1:9" ht="59.25" customHeight="1">
      <c r="A29" s="288" t="s">
        <v>118</v>
      </c>
      <c r="B29" s="293" t="s">
        <v>18</v>
      </c>
      <c r="C29" s="360" t="s">
        <v>215</v>
      </c>
      <c r="D29" s="200">
        <f>H29+F29+E29</f>
        <v>2359000</v>
      </c>
      <c r="E29" s="200">
        <f>E30</f>
        <v>373000</v>
      </c>
      <c r="F29" s="200">
        <f>F30</f>
        <v>1836000</v>
      </c>
      <c r="G29" s="200"/>
      <c r="H29" s="200">
        <f>H30</f>
        <v>150000</v>
      </c>
      <c r="I29" s="200"/>
    </row>
    <row r="30" spans="1:11" ht="15">
      <c r="A30" s="288" t="s">
        <v>216</v>
      </c>
      <c r="B30" s="294" t="s">
        <v>18</v>
      </c>
      <c r="C30" s="361"/>
      <c r="D30" s="200">
        <f>H30+F30+E30</f>
        <v>2359000</v>
      </c>
      <c r="E30" s="200">
        <f>Лист3!D54+Лист3!D74</f>
        <v>373000</v>
      </c>
      <c r="F30" s="200">
        <f>Лист3!E94</f>
        <v>1836000</v>
      </c>
      <c r="G30" s="200"/>
      <c r="H30" s="200">
        <f>Лист3!E111</f>
        <v>150000</v>
      </c>
      <c r="I30" s="200">
        <v>0</v>
      </c>
      <c r="J30" s="92"/>
      <c r="K30" s="80"/>
    </row>
    <row r="31" spans="1:11" ht="15">
      <c r="A31" s="288" t="s">
        <v>9</v>
      </c>
      <c r="B31" s="290" t="s">
        <v>17</v>
      </c>
      <c r="C31" s="362"/>
      <c r="D31" s="200">
        <f>E31</f>
        <v>0</v>
      </c>
      <c r="E31" s="200">
        <f>Лист3!D55</f>
        <v>0</v>
      </c>
      <c r="F31" s="200"/>
      <c r="G31" s="200"/>
      <c r="H31" s="200"/>
      <c r="I31" s="200"/>
      <c r="J31" s="92"/>
      <c r="K31" s="80"/>
    </row>
    <row r="32" spans="1:9" ht="117" customHeight="1">
      <c r="A32" s="288" t="s">
        <v>119</v>
      </c>
      <c r="B32" s="360" t="s">
        <v>26</v>
      </c>
      <c r="C32" s="289" t="s">
        <v>217</v>
      </c>
      <c r="D32" s="200">
        <f>H32+F32+E32</f>
        <v>23277890</v>
      </c>
      <c r="E32" s="200">
        <f>E33</f>
        <v>21235168</v>
      </c>
      <c r="F32" s="200">
        <f>F33</f>
        <v>1370612</v>
      </c>
      <c r="G32" s="200"/>
      <c r="H32" s="200">
        <f>H33</f>
        <v>672110</v>
      </c>
      <c r="I32" s="200"/>
    </row>
    <row r="33" spans="1:9" ht="28.5" customHeight="1">
      <c r="A33" s="288" t="s">
        <v>218</v>
      </c>
      <c r="B33" s="362"/>
      <c r="C33" s="289" t="s">
        <v>26</v>
      </c>
      <c r="D33" s="200">
        <f>H33+F33+E33</f>
        <v>23277890</v>
      </c>
      <c r="E33" s="200">
        <f>Лист3!D57+Лист3!D77</f>
        <v>21235168</v>
      </c>
      <c r="F33" s="200">
        <f>Лист3!E105</f>
        <v>1370612</v>
      </c>
      <c r="G33" s="200"/>
      <c r="H33" s="200">
        <f>Лист3!E113+Лист3!E130</f>
        <v>672110</v>
      </c>
      <c r="I33" s="200">
        <v>0</v>
      </c>
    </row>
    <row r="34" spans="1:9" ht="116.25" customHeight="1">
      <c r="A34" s="288" t="s">
        <v>250</v>
      </c>
      <c r="B34" s="291" t="s">
        <v>17</v>
      </c>
      <c r="C34" s="289" t="s">
        <v>249</v>
      </c>
      <c r="D34" s="200">
        <f>H34+F34+E34</f>
        <v>21738409.3</v>
      </c>
      <c r="E34" s="200">
        <f>Лист3!D56+Лист3!D76</f>
        <v>21718409.3</v>
      </c>
      <c r="F34" s="200">
        <v>0</v>
      </c>
      <c r="G34" s="200"/>
      <c r="H34" s="200">
        <f>Лист3!E112</f>
        <v>20000</v>
      </c>
      <c r="I34" s="200"/>
    </row>
    <row r="35" spans="1:9" ht="75" customHeight="1">
      <c r="A35" s="288" t="s">
        <v>148</v>
      </c>
      <c r="B35" s="289" t="s">
        <v>197</v>
      </c>
      <c r="C35" s="201"/>
      <c r="D35" s="200"/>
      <c r="E35" s="200"/>
      <c r="F35" s="200"/>
      <c r="G35" s="200"/>
      <c r="H35" s="200"/>
      <c r="I35" s="200"/>
    </row>
    <row r="36" spans="1:9" ht="15">
      <c r="A36" s="288" t="s">
        <v>4</v>
      </c>
      <c r="B36" s="289"/>
      <c r="C36" s="201"/>
      <c r="D36" s="200"/>
      <c r="E36" s="200"/>
      <c r="F36" s="200"/>
      <c r="G36" s="200"/>
      <c r="H36" s="200"/>
      <c r="I36" s="200"/>
    </row>
    <row r="37" spans="1:9" ht="78.75" customHeight="1">
      <c r="A37" s="288" t="s">
        <v>240</v>
      </c>
      <c r="B37" s="289" t="s">
        <v>239</v>
      </c>
      <c r="C37" s="289" t="s">
        <v>241</v>
      </c>
      <c r="D37" s="200">
        <f>E37+F37+H37</f>
        <v>380200</v>
      </c>
      <c r="E37" s="200">
        <f>Лист3!D70</f>
        <v>0</v>
      </c>
      <c r="F37" s="200">
        <f>F38</f>
        <v>380200</v>
      </c>
      <c r="G37" s="200"/>
      <c r="H37" s="200">
        <f>H38</f>
        <v>0</v>
      </c>
      <c r="I37" s="200"/>
    </row>
    <row r="38" spans="1:9" ht="26.25" customHeight="1">
      <c r="A38" s="288" t="s">
        <v>242</v>
      </c>
      <c r="B38" s="289"/>
      <c r="C38" s="289" t="s">
        <v>239</v>
      </c>
      <c r="D38" s="200">
        <f>E38+F38+H38</f>
        <v>380200</v>
      </c>
      <c r="E38" s="200">
        <f>E37</f>
        <v>0</v>
      </c>
      <c r="F38" s="200">
        <f>Лист3!E95</f>
        <v>380200</v>
      </c>
      <c r="G38" s="200"/>
      <c r="H38" s="200"/>
      <c r="I38" s="200"/>
    </row>
    <row r="39" spans="1:9" ht="53.25" customHeight="1">
      <c r="A39" s="288" t="s">
        <v>149</v>
      </c>
      <c r="B39" s="289" t="s">
        <v>198</v>
      </c>
      <c r="C39" s="289" t="s">
        <v>219</v>
      </c>
      <c r="D39" s="200">
        <f>H39+F39+E39</f>
        <v>1727820</v>
      </c>
      <c r="E39" s="200">
        <f>E45+E43+E41</f>
        <v>1507820</v>
      </c>
      <c r="F39" s="200"/>
      <c r="G39" s="200"/>
      <c r="H39" s="200">
        <f>H43+H45</f>
        <v>220000</v>
      </c>
      <c r="I39" s="200"/>
    </row>
    <row r="40" spans="1:9" ht="15">
      <c r="A40" s="288" t="s">
        <v>4</v>
      </c>
      <c r="B40" s="289"/>
      <c r="C40" s="201"/>
      <c r="D40" s="200"/>
      <c r="E40" s="200"/>
      <c r="F40" s="200"/>
      <c r="G40" s="200"/>
      <c r="H40" s="200"/>
      <c r="I40" s="200"/>
    </row>
    <row r="41" spans="1:9" ht="41.25" customHeight="1">
      <c r="A41" s="288" t="s">
        <v>232</v>
      </c>
      <c r="B41" s="289"/>
      <c r="C41" s="289" t="s">
        <v>220</v>
      </c>
      <c r="D41" s="200">
        <f aca="true" t="shared" si="1" ref="D41:D46">H41+F41+E41</f>
        <v>1507820</v>
      </c>
      <c r="E41" s="200">
        <f>E42</f>
        <v>1507820</v>
      </c>
      <c r="F41" s="200"/>
      <c r="G41" s="200"/>
      <c r="H41" s="200"/>
      <c r="I41" s="200"/>
    </row>
    <row r="42" spans="1:9" ht="15">
      <c r="A42" s="288" t="s">
        <v>9</v>
      </c>
      <c r="B42" s="289"/>
      <c r="C42" s="289" t="s">
        <v>17</v>
      </c>
      <c r="D42" s="200">
        <f>E42</f>
        <v>1507820</v>
      </c>
      <c r="E42" s="200">
        <f>Лист3!D68+Лист3!D88</f>
        <v>1507820</v>
      </c>
      <c r="F42" s="200"/>
      <c r="G42" s="200"/>
      <c r="H42" s="202"/>
      <c r="I42" s="200"/>
    </row>
    <row r="43" spans="1:9" ht="44.25" customHeight="1">
      <c r="A43" s="288" t="s">
        <v>221</v>
      </c>
      <c r="B43" s="289"/>
      <c r="C43" s="289" t="s">
        <v>222</v>
      </c>
      <c r="D43" s="200">
        <f t="shared" si="1"/>
        <v>20000</v>
      </c>
      <c r="E43" s="200">
        <f>E44</f>
        <v>0</v>
      </c>
      <c r="F43" s="200"/>
      <c r="G43" s="200"/>
      <c r="H43" s="200">
        <f>H44</f>
        <v>20000</v>
      </c>
      <c r="I43" s="200"/>
    </row>
    <row r="44" spans="1:9" ht="15">
      <c r="A44" s="288" t="s">
        <v>9</v>
      </c>
      <c r="B44" s="289"/>
      <c r="C44" s="289" t="s">
        <v>17</v>
      </c>
      <c r="D44" s="200">
        <f t="shared" si="1"/>
        <v>20000</v>
      </c>
      <c r="E44" s="200">
        <f>Лист3!D69</f>
        <v>0</v>
      </c>
      <c r="F44" s="200"/>
      <c r="G44" s="200"/>
      <c r="H44" s="200">
        <f>Лист3!E124</f>
        <v>20000</v>
      </c>
      <c r="I44" s="200"/>
    </row>
    <row r="45" spans="1:9" ht="36.75" customHeight="1">
      <c r="A45" s="288" t="s">
        <v>227</v>
      </c>
      <c r="B45" s="289"/>
      <c r="C45" s="289" t="s">
        <v>230</v>
      </c>
      <c r="D45" s="200">
        <f t="shared" si="1"/>
        <v>200000</v>
      </c>
      <c r="E45" s="200"/>
      <c r="F45" s="200"/>
      <c r="G45" s="200"/>
      <c r="H45" s="200">
        <f>H46</f>
        <v>200000</v>
      </c>
      <c r="I45" s="200"/>
    </row>
    <row r="46" spans="1:9" ht="15">
      <c r="A46" s="288" t="s">
        <v>9</v>
      </c>
      <c r="B46" s="289"/>
      <c r="C46" s="289" t="s">
        <v>17</v>
      </c>
      <c r="D46" s="200">
        <f t="shared" si="1"/>
        <v>200000</v>
      </c>
      <c r="E46" s="200"/>
      <c r="F46" s="200"/>
      <c r="G46" s="200"/>
      <c r="H46" s="200">
        <f>Лист3!E127+Лист3!D123</f>
        <v>200000</v>
      </c>
      <c r="I46" s="200"/>
    </row>
    <row r="47" spans="1:9" ht="36.75" customHeight="1">
      <c r="A47" s="288" t="s">
        <v>292</v>
      </c>
      <c r="B47" s="289" t="s">
        <v>199</v>
      </c>
      <c r="C47" s="201"/>
      <c r="D47" s="200"/>
      <c r="E47" s="200"/>
      <c r="F47" s="200"/>
      <c r="G47" s="200"/>
      <c r="H47" s="200"/>
      <c r="I47" s="200"/>
    </row>
    <row r="48" spans="1:9" ht="48" customHeight="1">
      <c r="A48" s="288" t="s">
        <v>150</v>
      </c>
      <c r="B48" s="289" t="s">
        <v>200</v>
      </c>
      <c r="C48" s="201" t="s">
        <v>212</v>
      </c>
      <c r="D48" s="200"/>
      <c r="E48" s="200"/>
      <c r="F48" s="200"/>
      <c r="G48" s="200"/>
      <c r="H48" s="200"/>
      <c r="I48" s="200"/>
    </row>
    <row r="49" spans="1:13" ht="82.5" customHeight="1">
      <c r="A49" s="295" t="s">
        <v>226</v>
      </c>
      <c r="B49" s="296" t="s">
        <v>225</v>
      </c>
      <c r="C49" s="296" t="s">
        <v>223</v>
      </c>
      <c r="D49" s="207">
        <f>H49+F49+E49</f>
        <v>90123677.53</v>
      </c>
      <c r="E49" s="207">
        <f>SUM(E51:E59)</f>
        <v>40360808.7</v>
      </c>
      <c r="F49" s="207">
        <f>SUM(F51:F58)</f>
        <v>41927590.96</v>
      </c>
      <c r="G49" s="207"/>
      <c r="H49" s="207">
        <f>SUM(H51:H59)</f>
        <v>7835277.87</v>
      </c>
      <c r="I49" s="207">
        <f>SUM(I51:I59)</f>
        <v>2818256.12</v>
      </c>
      <c r="K49" s="89">
        <f>Лист3!G78-'таб.2'!E49</f>
        <v>0</v>
      </c>
      <c r="M49" s="89"/>
    </row>
    <row r="50" spans="1:13" ht="15.75" customHeight="1">
      <c r="A50" s="288" t="s">
        <v>4</v>
      </c>
      <c r="B50" s="289"/>
      <c r="C50" s="289" t="s">
        <v>223</v>
      </c>
      <c r="D50" s="200">
        <f>H50+F50+E50</f>
        <v>85763737.53</v>
      </c>
      <c r="E50" s="200">
        <f>E51+E52+E55+E56+E57+E58+E59+E54</f>
        <v>40360808.7</v>
      </c>
      <c r="F50" s="200">
        <f>F53+F55+F56+F58</f>
        <v>37567650.96</v>
      </c>
      <c r="G50" s="200"/>
      <c r="H50" s="200">
        <f>H51+H52+H55+H56+H57+H58+H59+H53</f>
        <v>7835277.87</v>
      </c>
      <c r="I50" s="200">
        <f>I51+I52+I55+I56+I57+I58+I59</f>
        <v>2818256.12</v>
      </c>
      <c r="L50" s="89"/>
      <c r="M50" s="89"/>
    </row>
    <row r="51" spans="1:9" ht="15">
      <c r="A51" s="288" t="s">
        <v>13</v>
      </c>
      <c r="B51" s="289"/>
      <c r="C51" s="289" t="s">
        <v>20</v>
      </c>
      <c r="D51" s="200">
        <f aca="true" t="shared" si="2" ref="D51:D61">H51+F51+E51</f>
        <v>915324</v>
      </c>
      <c r="E51" s="200">
        <f>Лист3!D60+Лист3!D80</f>
        <v>912324</v>
      </c>
      <c r="F51" s="200"/>
      <c r="G51" s="200"/>
      <c r="H51" s="200">
        <f>Лист3!D115</f>
        <v>3000</v>
      </c>
      <c r="I51" s="200">
        <v>0</v>
      </c>
    </row>
    <row r="52" spans="1:14" ht="16.5" customHeight="1">
      <c r="A52" s="288" t="s">
        <v>22</v>
      </c>
      <c r="B52" s="289"/>
      <c r="C52" s="289" t="s">
        <v>0</v>
      </c>
      <c r="D52" s="200">
        <f t="shared" si="2"/>
        <v>8680990</v>
      </c>
      <c r="E52" s="200">
        <f>Лист3!D61+Лист3!D81</f>
        <v>8517740</v>
      </c>
      <c r="F52" s="200"/>
      <c r="G52" s="200"/>
      <c r="H52" s="200">
        <f>Лист3!E116</f>
        <v>163250</v>
      </c>
      <c r="I52" s="200">
        <v>0</v>
      </c>
      <c r="K52" s="80"/>
      <c r="N52" s="89"/>
    </row>
    <row r="53" spans="1:14" ht="26.25" customHeight="1">
      <c r="A53" s="288" t="s">
        <v>257</v>
      </c>
      <c r="B53" s="289"/>
      <c r="C53" s="289" t="s">
        <v>21</v>
      </c>
      <c r="D53" s="200">
        <f t="shared" si="2"/>
        <v>32737700</v>
      </c>
      <c r="E53" s="200"/>
      <c r="F53" s="200">
        <f>Лист3!D93</f>
        <v>32702700</v>
      </c>
      <c r="G53" s="200"/>
      <c r="H53" s="200">
        <f>Лист3!E117</f>
        <v>35000</v>
      </c>
      <c r="I53" s="200"/>
      <c r="K53" s="80"/>
      <c r="N53" s="89"/>
    </row>
    <row r="54" spans="1:14" ht="40.5" customHeight="1">
      <c r="A54" s="288" t="s">
        <v>281</v>
      </c>
      <c r="B54" s="289"/>
      <c r="C54" s="289" t="s">
        <v>278</v>
      </c>
      <c r="D54" s="200">
        <f t="shared" si="2"/>
        <v>81883</v>
      </c>
      <c r="E54" s="200">
        <f>Лист3!D62+Лист3!D82</f>
        <v>81883</v>
      </c>
      <c r="F54" s="200"/>
      <c r="G54" s="200"/>
      <c r="H54" s="200"/>
      <c r="I54" s="200"/>
      <c r="K54" s="80"/>
      <c r="N54" s="89"/>
    </row>
    <row r="55" spans="1:14" ht="26.25" customHeight="1">
      <c r="A55" s="288" t="s">
        <v>224</v>
      </c>
      <c r="B55" s="289"/>
      <c r="C55" s="289" t="s">
        <v>2</v>
      </c>
      <c r="D55" s="200">
        <f t="shared" si="2"/>
        <v>9544022</v>
      </c>
      <c r="E55" s="200">
        <f>Лист3!D63+Лист3!D83</f>
        <v>6352422</v>
      </c>
      <c r="F55" s="200">
        <f>Лист3!D96+Лист3!D100</f>
        <v>2938400</v>
      </c>
      <c r="G55" s="200"/>
      <c r="H55" s="200">
        <f>Лист3!E118</f>
        <v>253200</v>
      </c>
      <c r="I55" s="200"/>
      <c r="K55" s="80"/>
      <c r="N55" s="89"/>
    </row>
    <row r="56" spans="1:14" ht="20.25" customHeight="1">
      <c r="A56" s="288" t="s">
        <v>14</v>
      </c>
      <c r="B56" s="289"/>
      <c r="C56" s="289" t="s">
        <v>1</v>
      </c>
      <c r="D56" s="200">
        <f t="shared" si="2"/>
        <v>15551551.600000001</v>
      </c>
      <c r="E56" s="200">
        <f>Лист3!D64+Лист3!D84</f>
        <v>11650551.600000001</v>
      </c>
      <c r="F56" s="200">
        <f>Лист3!D97+Лист3!E98</f>
        <v>1713000</v>
      </c>
      <c r="G56" s="200"/>
      <c r="H56" s="200">
        <f>Лист3!E119+Лист3!E131+Лист3!E140+Лист3!E144</f>
        <v>2188000</v>
      </c>
      <c r="I56" s="200">
        <f>Лист3!E140+Лист3!E144</f>
        <v>300000</v>
      </c>
      <c r="N56" s="89"/>
    </row>
    <row r="57" spans="1:14" ht="29.25" customHeight="1">
      <c r="A57" s="288" t="s">
        <v>24</v>
      </c>
      <c r="B57" s="289"/>
      <c r="C57" s="289" t="s">
        <v>25</v>
      </c>
      <c r="D57" s="200">
        <f t="shared" si="2"/>
        <v>8560440</v>
      </c>
      <c r="E57" s="200">
        <f>Лист3!D65+Лист3!D85</f>
        <v>3436500</v>
      </c>
      <c r="F57" s="200">
        <f>Лист3!D101+Лист3!D102</f>
        <v>4359940</v>
      </c>
      <c r="G57" s="200"/>
      <c r="H57" s="200">
        <f>Лист3!D120</f>
        <v>764000</v>
      </c>
      <c r="I57" s="200">
        <v>0</v>
      </c>
      <c r="N57" s="89"/>
    </row>
    <row r="58" spans="1:14" ht="24.75" customHeight="1">
      <c r="A58" s="288" t="s">
        <v>15</v>
      </c>
      <c r="B58" s="289"/>
      <c r="C58" s="289" t="s">
        <v>16</v>
      </c>
      <c r="D58" s="200">
        <f t="shared" si="2"/>
        <v>10002946.08</v>
      </c>
      <c r="E58" s="200">
        <f>Лист3!D66+Лист3!D86</f>
        <v>5658094</v>
      </c>
      <c r="F58" s="200">
        <f>Лист3!D107</f>
        <v>213550.96</v>
      </c>
      <c r="G58" s="200"/>
      <c r="H58" s="200">
        <f>Лист3!D121+Лист3!E133+Лист3!E141+Лист3!E145+Лист3!E137</f>
        <v>4131301.12</v>
      </c>
      <c r="I58" s="200">
        <f>Лист3!E137+Лист3!E141+Лист3!E145</f>
        <v>2518256.12</v>
      </c>
      <c r="K58" s="89"/>
      <c r="L58" s="89"/>
      <c r="N58" s="89"/>
    </row>
    <row r="59" spans="1:14" ht="24.75" customHeight="1">
      <c r="A59" s="288" t="s">
        <v>9</v>
      </c>
      <c r="B59" s="289"/>
      <c r="C59" s="289" t="s">
        <v>266</v>
      </c>
      <c r="D59" s="200">
        <f t="shared" si="2"/>
        <v>4048820.85</v>
      </c>
      <c r="E59" s="200">
        <f>Лист3!D67</f>
        <v>3751294.1</v>
      </c>
      <c r="F59" s="200"/>
      <c r="G59" s="200"/>
      <c r="H59" s="200">
        <f>Лист3!E122+Лист3!E132</f>
        <v>297526.75</v>
      </c>
      <c r="I59" s="200"/>
      <c r="N59" s="89"/>
    </row>
    <row r="60" spans="1:11" ht="91.5" customHeight="1">
      <c r="A60" s="288" t="s">
        <v>253</v>
      </c>
      <c r="B60" s="289"/>
      <c r="C60" s="289" t="s">
        <v>279</v>
      </c>
      <c r="D60" s="200">
        <f t="shared" si="2"/>
        <v>508367.56</v>
      </c>
      <c r="E60" s="200"/>
      <c r="F60" s="200">
        <v>0</v>
      </c>
      <c r="G60" s="200"/>
      <c r="H60" s="200">
        <f>Лист3!E136</f>
        <v>508367.56</v>
      </c>
      <c r="I60" s="200">
        <f>I61</f>
        <v>508367.56</v>
      </c>
      <c r="K60" s="89"/>
    </row>
    <row r="61" spans="1:9" ht="15">
      <c r="A61" s="288" t="s">
        <v>4</v>
      </c>
      <c r="B61" s="289" t="s">
        <v>274</v>
      </c>
      <c r="C61" s="289" t="s">
        <v>280</v>
      </c>
      <c r="D61" s="200">
        <f t="shared" si="2"/>
        <v>508367.56</v>
      </c>
      <c r="E61" s="200"/>
      <c r="F61" s="200"/>
      <c r="G61" s="200"/>
      <c r="H61" s="200">
        <f>I61</f>
        <v>508367.56</v>
      </c>
      <c r="I61" s="200">
        <f>Лист3!E136</f>
        <v>508367.56</v>
      </c>
    </row>
    <row r="62" spans="1:9" s="90" customFormat="1" ht="57">
      <c r="A62" s="297" t="s">
        <v>151</v>
      </c>
      <c r="B62" s="298" t="s">
        <v>201</v>
      </c>
      <c r="C62" s="289" t="s">
        <v>234</v>
      </c>
      <c r="D62" s="202">
        <f>H62+F62+E62</f>
        <v>211593615</v>
      </c>
      <c r="E62" s="202">
        <f>E10</f>
        <v>155510000</v>
      </c>
      <c r="F62" s="202">
        <f>F10</f>
        <v>50052940</v>
      </c>
      <c r="G62" s="202"/>
      <c r="H62" s="202">
        <f>H10</f>
        <v>6030675</v>
      </c>
      <c r="I62" s="202">
        <f>I10</f>
        <v>0</v>
      </c>
    </row>
    <row r="63" spans="1:9" ht="45">
      <c r="A63" s="288" t="s">
        <v>152</v>
      </c>
      <c r="B63" s="289" t="s">
        <v>25</v>
      </c>
      <c r="C63" s="289" t="s">
        <v>236</v>
      </c>
      <c r="D63" s="200">
        <f>H63+F63+E63</f>
        <v>211593615</v>
      </c>
      <c r="E63" s="200">
        <f>E10</f>
        <v>155510000</v>
      </c>
      <c r="F63" s="200">
        <f>F10</f>
        <v>50052940</v>
      </c>
      <c r="G63" s="200"/>
      <c r="H63" s="200">
        <f>H10</f>
        <v>6030675</v>
      </c>
      <c r="I63" s="200">
        <f>I10</f>
        <v>0</v>
      </c>
    </row>
    <row r="64" spans="1:9" ht="13.5" customHeight="1">
      <c r="A64" s="288" t="s">
        <v>153</v>
      </c>
      <c r="B64" s="289" t="s">
        <v>202</v>
      </c>
      <c r="C64" s="289" t="s">
        <v>236</v>
      </c>
      <c r="D64" s="200"/>
      <c r="E64" s="200"/>
      <c r="F64" s="200"/>
      <c r="G64" s="200"/>
      <c r="H64" s="200"/>
      <c r="I64" s="200"/>
    </row>
    <row r="65" spans="1:11" s="90" customFormat="1" ht="25.5" customHeight="1">
      <c r="A65" s="297" t="s">
        <v>154</v>
      </c>
      <c r="B65" s="298" t="s">
        <v>203</v>
      </c>
      <c r="C65" s="289" t="s">
        <v>233</v>
      </c>
      <c r="D65" s="202">
        <f>H65+F65+E65</f>
        <v>218649072.85</v>
      </c>
      <c r="E65" s="202">
        <f>E62+E68</f>
        <v>155510000</v>
      </c>
      <c r="F65" s="202">
        <f>F62+F68</f>
        <v>51507797.42</v>
      </c>
      <c r="G65" s="202"/>
      <c r="H65" s="202">
        <f>H66</f>
        <v>11631275.430000002</v>
      </c>
      <c r="I65" s="202">
        <f>I62+I68</f>
        <v>3326623.68</v>
      </c>
      <c r="K65" s="91"/>
    </row>
    <row r="66" spans="1:11" ht="25.5" customHeight="1">
      <c r="A66" s="288" t="s">
        <v>155</v>
      </c>
      <c r="B66" s="289" t="s">
        <v>204</v>
      </c>
      <c r="C66" s="289" t="s">
        <v>235</v>
      </c>
      <c r="D66" s="200">
        <f>H66+F66+E66</f>
        <v>218649072.85</v>
      </c>
      <c r="E66" s="200">
        <f>E65</f>
        <v>155510000</v>
      </c>
      <c r="F66" s="200">
        <f>F65</f>
        <v>51507797.42</v>
      </c>
      <c r="G66" s="200"/>
      <c r="H66" s="200">
        <f>H24+H39+H49+H34+H60+H37</f>
        <v>11631275.430000002</v>
      </c>
      <c r="I66" s="200">
        <f>I65</f>
        <v>3326623.68</v>
      </c>
      <c r="K66" s="89"/>
    </row>
    <row r="67" spans="1:9" ht="14.25" customHeight="1">
      <c r="A67" s="288" t="s">
        <v>156</v>
      </c>
      <c r="B67" s="289" t="s">
        <v>205</v>
      </c>
      <c r="C67" s="289" t="s">
        <v>235</v>
      </c>
      <c r="D67" s="200"/>
      <c r="E67" s="200"/>
      <c r="F67" s="200"/>
      <c r="G67" s="200"/>
      <c r="H67" s="200"/>
      <c r="I67" s="200"/>
    </row>
    <row r="68" spans="1:11" s="90" customFormat="1" ht="28.5">
      <c r="A68" s="297" t="s">
        <v>157</v>
      </c>
      <c r="B68" s="298" t="s">
        <v>206</v>
      </c>
      <c r="C68" s="299" t="s">
        <v>6</v>
      </c>
      <c r="D68" s="202">
        <f>H68+F68+E68</f>
        <v>7055457.85</v>
      </c>
      <c r="E68" s="202">
        <v>0</v>
      </c>
      <c r="F68" s="202">
        <f>Лист3!E16</f>
        <v>1454857.42</v>
      </c>
      <c r="G68" s="202"/>
      <c r="H68" s="202">
        <f>Лист3!D9</f>
        <v>5600600.43</v>
      </c>
      <c r="I68" s="202">
        <f>Лист3!D11</f>
        <v>3326623.68</v>
      </c>
      <c r="K68" s="91"/>
    </row>
    <row r="69" spans="1:9" s="90" customFormat="1" ht="27.75" customHeight="1">
      <c r="A69" s="297" t="s">
        <v>158</v>
      </c>
      <c r="B69" s="298" t="s">
        <v>207</v>
      </c>
      <c r="C69" s="299" t="s">
        <v>6</v>
      </c>
      <c r="D69" s="202">
        <f>H69+F69+E69</f>
        <v>0</v>
      </c>
      <c r="E69" s="202">
        <f>E62+E68-E65</f>
        <v>0</v>
      </c>
      <c r="F69" s="202">
        <f>F62+F68-F65</f>
        <v>0</v>
      </c>
      <c r="G69" s="202"/>
      <c r="H69" s="202">
        <f>H62+H68-H65</f>
        <v>0</v>
      </c>
      <c r="I69" s="202">
        <f>I62+I68-I65</f>
        <v>0</v>
      </c>
    </row>
    <row r="70" spans="1:9" ht="12.75">
      <c r="A70" s="67"/>
      <c r="B70" s="93"/>
      <c r="C70" s="73"/>
      <c r="D70" s="73"/>
      <c r="E70" s="94"/>
      <c r="F70" s="73"/>
      <c r="G70" s="73"/>
      <c r="H70" s="73"/>
      <c r="I70" s="73"/>
    </row>
    <row r="71" spans="1:9" ht="12.75">
      <c r="A71" s="67"/>
      <c r="B71" s="93"/>
      <c r="C71" s="73"/>
      <c r="D71" s="94"/>
      <c r="E71" s="94"/>
      <c r="F71" s="94"/>
      <c r="G71" s="94"/>
      <c r="H71" s="94"/>
      <c r="I71" s="94"/>
    </row>
    <row r="72" spans="1:9" ht="12.75">
      <c r="A72" s="67"/>
      <c r="B72" s="93"/>
      <c r="C72" s="73"/>
      <c r="D72" s="73"/>
      <c r="E72" s="94"/>
      <c r="F72" s="73"/>
      <c r="G72" s="73"/>
      <c r="H72" s="94"/>
      <c r="I72" s="73"/>
    </row>
    <row r="73" spans="1:9" ht="12.75">
      <c r="A73" s="67"/>
      <c r="B73" s="93"/>
      <c r="C73" s="73"/>
      <c r="D73" s="73"/>
      <c r="E73" s="94"/>
      <c r="F73" s="73"/>
      <c r="G73" s="73"/>
      <c r="H73" s="73"/>
      <c r="I73" s="73"/>
    </row>
    <row r="74" spans="1:9" ht="12.75">
      <c r="A74" s="67"/>
      <c r="B74" s="93"/>
      <c r="C74" s="73"/>
      <c r="D74" s="73"/>
      <c r="E74" s="94"/>
      <c r="F74" s="73"/>
      <c r="G74" s="73"/>
      <c r="H74" s="73"/>
      <c r="I74" s="73"/>
    </row>
    <row r="75" spans="1:9" ht="12.75">
      <c r="A75" s="67"/>
      <c r="B75" s="93"/>
      <c r="C75" s="73"/>
      <c r="D75" s="73"/>
      <c r="E75" s="94"/>
      <c r="F75" s="73"/>
      <c r="G75" s="73"/>
      <c r="H75" s="73"/>
      <c r="I75" s="73"/>
    </row>
    <row r="76" spans="1:9" ht="12.75">
      <c r="A76" s="67"/>
      <c r="B76" s="93"/>
      <c r="C76" s="73"/>
      <c r="D76" s="73"/>
      <c r="E76" s="94"/>
      <c r="F76" s="73"/>
      <c r="G76" s="73"/>
      <c r="H76" s="73"/>
      <c r="I76" s="73"/>
    </row>
    <row r="77" spans="1:9" ht="12.75">
      <c r="A77" s="67"/>
      <c r="B77" s="93"/>
      <c r="C77" s="73"/>
      <c r="D77" s="73"/>
      <c r="E77" s="94"/>
      <c r="F77" s="73"/>
      <c r="G77" s="73"/>
      <c r="H77" s="73"/>
      <c r="I77" s="73"/>
    </row>
    <row r="78" spans="1:9" ht="12.75">
      <c r="A78" s="67"/>
      <c r="B78" s="93"/>
      <c r="C78" s="73"/>
      <c r="D78" s="73"/>
      <c r="E78" s="94"/>
      <c r="F78" s="73"/>
      <c r="G78" s="73"/>
      <c r="H78" s="73"/>
      <c r="I78" s="73"/>
    </row>
    <row r="79" spans="1:9" ht="12.75">
      <c r="A79" s="67"/>
      <c r="B79" s="93"/>
      <c r="C79" s="73"/>
      <c r="D79" s="73"/>
      <c r="E79" s="94"/>
      <c r="F79" s="73"/>
      <c r="G79" s="73"/>
      <c r="H79" s="73"/>
      <c r="I79" s="73"/>
    </row>
    <row r="80" spans="1:9" ht="12.75">
      <c r="A80" s="67"/>
      <c r="B80" s="93"/>
      <c r="C80" s="73"/>
      <c r="D80" s="73"/>
      <c r="E80" s="94"/>
      <c r="F80" s="73"/>
      <c r="G80" s="73"/>
      <c r="H80" s="73"/>
      <c r="I80" s="73"/>
    </row>
    <row r="81" spans="1:9" ht="12.75">
      <c r="A81" s="67"/>
      <c r="B81" s="93"/>
      <c r="C81" s="73"/>
      <c r="D81" s="73"/>
      <c r="E81" s="94"/>
      <c r="F81" s="73"/>
      <c r="G81" s="73"/>
      <c r="H81" s="73"/>
      <c r="I81" s="73"/>
    </row>
    <row r="82" spans="1:9" ht="12.75">
      <c r="A82" s="67"/>
      <c r="B82" s="93"/>
      <c r="C82" s="73"/>
      <c r="D82" s="73"/>
      <c r="E82" s="94"/>
      <c r="F82" s="73"/>
      <c r="G82" s="73"/>
      <c r="H82" s="73"/>
      <c r="I82" s="73"/>
    </row>
    <row r="83" spans="1:9" ht="12.75">
      <c r="A83" s="67"/>
      <c r="B83" s="93"/>
      <c r="C83" s="73"/>
      <c r="D83" s="73"/>
      <c r="E83" s="94"/>
      <c r="F83" s="73"/>
      <c r="G83" s="73"/>
      <c r="H83" s="73"/>
      <c r="I83" s="73"/>
    </row>
    <row r="84" spans="1:9" ht="12.75">
      <c r="A84" s="67"/>
      <c r="B84" s="93"/>
      <c r="C84" s="73"/>
      <c r="D84" s="73"/>
      <c r="E84" s="94"/>
      <c r="F84" s="73"/>
      <c r="G84" s="73"/>
      <c r="H84" s="73"/>
      <c r="I84" s="73"/>
    </row>
    <row r="85" spans="1:9" ht="12.75">
      <c r="A85" s="67"/>
      <c r="B85" s="93"/>
      <c r="C85" s="73"/>
      <c r="D85" s="73"/>
      <c r="E85" s="94"/>
      <c r="F85" s="73"/>
      <c r="G85" s="73"/>
      <c r="H85" s="73"/>
      <c r="I85" s="73"/>
    </row>
    <row r="86" spans="1:9" ht="12.75">
      <c r="A86" s="67"/>
      <c r="B86" s="93"/>
      <c r="C86" s="73"/>
      <c r="D86" s="73"/>
      <c r="E86" s="94"/>
      <c r="F86" s="73"/>
      <c r="G86" s="73"/>
      <c r="H86" s="73"/>
      <c r="I86" s="73"/>
    </row>
    <row r="87" spans="1:9" ht="12.75">
      <c r="A87" s="67"/>
      <c r="B87" s="93"/>
      <c r="C87" s="73"/>
      <c r="D87" s="73"/>
      <c r="E87" s="94"/>
      <c r="F87" s="73"/>
      <c r="G87" s="73"/>
      <c r="H87" s="73"/>
      <c r="I87" s="73"/>
    </row>
    <row r="88" spans="1:9" ht="12.75">
      <c r="A88" s="67"/>
      <c r="B88" s="93"/>
      <c r="C88" s="73"/>
      <c r="D88" s="73"/>
      <c r="E88" s="94"/>
      <c r="F88" s="73"/>
      <c r="G88" s="73"/>
      <c r="H88" s="73"/>
      <c r="I88" s="73"/>
    </row>
    <row r="89" spans="1:9" ht="12.75">
      <c r="A89" s="67"/>
      <c r="B89" s="93"/>
      <c r="C89" s="73"/>
      <c r="D89" s="73"/>
      <c r="E89" s="94"/>
      <c r="F89" s="73"/>
      <c r="G89" s="73"/>
      <c r="H89" s="73"/>
      <c r="I89" s="73"/>
    </row>
    <row r="90" spans="1:9" ht="12.75">
      <c r="A90" s="67"/>
      <c r="B90" s="93"/>
      <c r="C90" s="73"/>
      <c r="D90" s="73"/>
      <c r="E90" s="94"/>
      <c r="F90" s="73"/>
      <c r="G90" s="73"/>
      <c r="H90" s="73"/>
      <c r="I90" s="73"/>
    </row>
    <row r="91" spans="1:9" ht="12.75">
      <c r="A91" s="67"/>
      <c r="B91" s="93"/>
      <c r="C91" s="73"/>
      <c r="D91" s="73"/>
      <c r="E91" s="94"/>
      <c r="F91" s="73"/>
      <c r="G91" s="73"/>
      <c r="H91" s="73"/>
      <c r="I91" s="73"/>
    </row>
    <row r="92" spans="1:9" ht="12.75">
      <c r="A92" s="67"/>
      <c r="B92" s="93"/>
      <c r="C92" s="73"/>
      <c r="D92" s="73"/>
      <c r="E92" s="94"/>
      <c r="F92" s="73"/>
      <c r="G92" s="73"/>
      <c r="H92" s="73"/>
      <c r="I92" s="73"/>
    </row>
    <row r="93" spans="1:9" ht="12.75">
      <c r="A93" s="67"/>
      <c r="B93" s="93"/>
      <c r="C93" s="73"/>
      <c r="D93" s="73"/>
      <c r="E93" s="94"/>
      <c r="F93" s="73"/>
      <c r="G93" s="73"/>
      <c r="H93" s="73"/>
      <c r="I93" s="73"/>
    </row>
    <row r="94" spans="1:9" ht="12.75">
      <c r="A94" s="67"/>
      <c r="B94" s="93"/>
      <c r="C94" s="73"/>
      <c r="D94" s="73"/>
      <c r="E94" s="94"/>
      <c r="F94" s="73"/>
      <c r="G94" s="73"/>
      <c r="H94" s="73"/>
      <c r="I94" s="73"/>
    </row>
    <row r="95" spans="1:9" ht="12.75">
      <c r="A95" s="67"/>
      <c r="B95" s="93"/>
      <c r="C95" s="73"/>
      <c r="D95" s="73"/>
      <c r="E95" s="94"/>
      <c r="F95" s="73"/>
      <c r="G95" s="73"/>
      <c r="H95" s="73"/>
      <c r="I95" s="73"/>
    </row>
    <row r="96" spans="1:9" ht="12.75">
      <c r="A96" s="67"/>
      <c r="B96" s="93"/>
      <c r="C96" s="73"/>
      <c r="D96" s="73"/>
      <c r="E96" s="94"/>
      <c r="F96" s="73"/>
      <c r="G96" s="73"/>
      <c r="H96" s="73"/>
      <c r="I96" s="73"/>
    </row>
    <row r="97" spans="1:9" ht="12.75">
      <c r="A97" s="67"/>
      <c r="B97" s="93"/>
      <c r="C97" s="73"/>
      <c r="D97" s="73"/>
      <c r="E97" s="94"/>
      <c r="F97" s="73"/>
      <c r="G97" s="73"/>
      <c r="H97" s="73"/>
      <c r="I97" s="73"/>
    </row>
    <row r="98" spans="1:9" ht="12.75">
      <c r="A98" s="67"/>
      <c r="B98" s="93"/>
      <c r="C98" s="73"/>
      <c r="D98" s="73"/>
      <c r="E98" s="94"/>
      <c r="F98" s="73"/>
      <c r="G98" s="73"/>
      <c r="H98" s="73"/>
      <c r="I98" s="73"/>
    </row>
    <row r="99" spans="1:9" ht="12.75">
      <c r="A99" s="67"/>
      <c r="B99" s="93"/>
      <c r="C99" s="73"/>
      <c r="D99" s="73"/>
      <c r="E99" s="94"/>
      <c r="F99" s="73"/>
      <c r="G99" s="73"/>
      <c r="H99" s="73"/>
      <c r="I99" s="73"/>
    </row>
    <row r="100" spans="1:9" ht="12.75">
      <c r="A100" s="67"/>
      <c r="B100" s="93"/>
      <c r="C100" s="73"/>
      <c r="D100" s="73"/>
      <c r="E100" s="94"/>
      <c r="F100" s="73"/>
      <c r="G100" s="73"/>
      <c r="H100" s="73"/>
      <c r="I100" s="73"/>
    </row>
    <row r="101" spans="1:9" ht="12.75">
      <c r="A101" s="67"/>
      <c r="B101" s="93"/>
      <c r="C101" s="73"/>
      <c r="D101" s="73"/>
      <c r="E101" s="94"/>
      <c r="F101" s="73"/>
      <c r="G101" s="73"/>
      <c r="H101" s="73"/>
      <c r="I101" s="73"/>
    </row>
    <row r="102" spans="1:9" ht="12.75">
      <c r="A102" s="67"/>
      <c r="B102" s="93"/>
      <c r="C102" s="73"/>
      <c r="D102" s="73"/>
      <c r="E102" s="94"/>
      <c r="F102" s="73"/>
      <c r="G102" s="73"/>
      <c r="H102" s="73"/>
      <c r="I102" s="73"/>
    </row>
    <row r="103" spans="1:9" ht="12.75">
      <c r="A103" s="67"/>
      <c r="B103" s="93"/>
      <c r="C103" s="73"/>
      <c r="D103" s="73"/>
      <c r="E103" s="94"/>
      <c r="F103" s="73"/>
      <c r="G103" s="73"/>
      <c r="H103" s="73"/>
      <c r="I103" s="73"/>
    </row>
    <row r="104" spans="1:9" ht="12.75">
      <c r="A104" s="67"/>
      <c r="B104" s="93"/>
      <c r="C104" s="73"/>
      <c r="D104" s="73"/>
      <c r="E104" s="94"/>
      <c r="F104" s="73"/>
      <c r="G104" s="73"/>
      <c r="H104" s="73"/>
      <c r="I104" s="73"/>
    </row>
    <row r="105" spans="1:9" ht="12.75">
      <c r="A105" s="67"/>
      <c r="B105" s="93"/>
      <c r="C105" s="73"/>
      <c r="D105" s="73"/>
      <c r="E105" s="94"/>
      <c r="F105" s="73"/>
      <c r="G105" s="73"/>
      <c r="H105" s="73"/>
      <c r="I105" s="73"/>
    </row>
    <row r="106" spans="1:9" ht="12.75">
      <c r="A106" s="67"/>
      <c r="B106" s="93"/>
      <c r="C106" s="73"/>
      <c r="D106" s="73"/>
      <c r="E106" s="94"/>
      <c r="F106" s="73"/>
      <c r="G106" s="73"/>
      <c r="H106" s="73"/>
      <c r="I106" s="73"/>
    </row>
    <row r="107" spans="1:9" ht="12.75">
      <c r="A107" s="67"/>
      <c r="B107" s="93"/>
      <c r="C107" s="73"/>
      <c r="D107" s="73"/>
      <c r="E107" s="94"/>
      <c r="F107" s="73"/>
      <c r="G107" s="73"/>
      <c r="H107" s="73"/>
      <c r="I107" s="73"/>
    </row>
    <row r="108" spans="1:9" ht="12.75">
      <c r="A108" s="67"/>
      <c r="B108" s="93"/>
      <c r="C108" s="73"/>
      <c r="D108" s="73"/>
      <c r="E108" s="94"/>
      <c r="F108" s="73"/>
      <c r="G108" s="73"/>
      <c r="H108" s="73"/>
      <c r="I108" s="73"/>
    </row>
    <row r="109" spans="1:9" ht="12.75">
      <c r="A109" s="67"/>
      <c r="B109" s="93"/>
      <c r="C109" s="73"/>
      <c r="D109" s="73"/>
      <c r="E109" s="94"/>
      <c r="F109" s="73"/>
      <c r="G109" s="73"/>
      <c r="H109" s="73"/>
      <c r="I109" s="73"/>
    </row>
    <row r="110" spans="1:9" ht="12.75">
      <c r="A110" s="67"/>
      <c r="B110" s="93"/>
      <c r="C110" s="73"/>
      <c r="D110" s="73"/>
      <c r="E110" s="94"/>
      <c r="F110" s="73"/>
      <c r="G110" s="73"/>
      <c r="H110" s="73"/>
      <c r="I110" s="73"/>
    </row>
    <row r="111" spans="1:9" ht="12.75">
      <c r="A111" s="67"/>
      <c r="B111" s="93"/>
      <c r="C111" s="73"/>
      <c r="D111" s="73"/>
      <c r="E111" s="94"/>
      <c r="F111" s="73"/>
      <c r="G111" s="73"/>
      <c r="H111" s="73"/>
      <c r="I111" s="73"/>
    </row>
    <row r="112" spans="1:9" ht="12.75">
      <c r="A112" s="67"/>
      <c r="B112" s="93"/>
      <c r="C112" s="73"/>
      <c r="D112" s="73"/>
      <c r="E112" s="94"/>
      <c r="F112" s="73"/>
      <c r="G112" s="73"/>
      <c r="H112" s="73"/>
      <c r="I112" s="73"/>
    </row>
    <row r="113" spans="1:9" ht="12.75">
      <c r="A113" s="67"/>
      <c r="B113" s="93"/>
      <c r="C113" s="73"/>
      <c r="D113" s="73"/>
      <c r="E113" s="94"/>
      <c r="F113" s="73"/>
      <c r="G113" s="73"/>
      <c r="H113" s="73"/>
      <c r="I113" s="73"/>
    </row>
    <row r="114" spans="1:9" ht="12.75">
      <c r="A114" s="67"/>
      <c r="B114" s="93"/>
      <c r="C114" s="73"/>
      <c r="D114" s="73"/>
      <c r="E114" s="94"/>
      <c r="F114" s="73"/>
      <c r="G114" s="73"/>
      <c r="H114" s="73"/>
      <c r="I114" s="73"/>
    </row>
    <row r="115" spans="1:9" ht="12.75">
      <c r="A115" s="67"/>
      <c r="B115" s="93"/>
      <c r="C115" s="73"/>
      <c r="D115" s="73"/>
      <c r="E115" s="94"/>
      <c r="F115" s="73"/>
      <c r="G115" s="73"/>
      <c r="H115" s="73"/>
      <c r="I115" s="73"/>
    </row>
    <row r="116" spans="1:9" ht="12.75">
      <c r="A116" s="67"/>
      <c r="B116" s="93"/>
      <c r="C116" s="73"/>
      <c r="D116" s="73"/>
      <c r="E116" s="94"/>
      <c r="F116" s="73"/>
      <c r="G116" s="73"/>
      <c r="H116" s="73"/>
      <c r="I116" s="73"/>
    </row>
    <row r="117" spans="1:9" ht="12.75">
      <c r="A117" s="67"/>
      <c r="B117" s="93"/>
      <c r="C117" s="73"/>
      <c r="D117" s="73"/>
      <c r="E117" s="94"/>
      <c r="F117" s="73"/>
      <c r="G117" s="73"/>
      <c r="H117" s="73"/>
      <c r="I117" s="73"/>
    </row>
    <row r="118" spans="1:9" ht="12.75">
      <c r="A118" s="67"/>
      <c r="B118" s="93"/>
      <c r="C118" s="73"/>
      <c r="D118" s="73"/>
      <c r="E118" s="94"/>
      <c r="F118" s="73"/>
      <c r="G118" s="73"/>
      <c r="H118" s="73"/>
      <c r="I118" s="73"/>
    </row>
    <row r="119" spans="1:9" ht="12.75">
      <c r="A119" s="67"/>
      <c r="B119" s="93"/>
      <c r="C119" s="73"/>
      <c r="D119" s="73"/>
      <c r="E119" s="94"/>
      <c r="F119" s="73"/>
      <c r="G119" s="73"/>
      <c r="H119" s="73"/>
      <c r="I119" s="73"/>
    </row>
    <row r="120" spans="1:9" ht="12.75">
      <c r="A120" s="67"/>
      <c r="B120" s="93"/>
      <c r="C120" s="73"/>
      <c r="D120" s="73"/>
      <c r="E120" s="94"/>
      <c r="F120" s="73"/>
      <c r="G120" s="73"/>
      <c r="H120" s="73"/>
      <c r="I120" s="73"/>
    </row>
    <row r="121" spans="1:9" ht="12.75">
      <c r="A121" s="67"/>
      <c r="B121" s="93"/>
      <c r="C121" s="73"/>
      <c r="D121" s="73"/>
      <c r="E121" s="94"/>
      <c r="F121" s="73"/>
      <c r="G121" s="73"/>
      <c r="H121" s="73"/>
      <c r="I121" s="73"/>
    </row>
    <row r="122" spans="1:9" ht="12.75">
      <c r="A122" s="67"/>
      <c r="B122" s="93"/>
      <c r="C122" s="73"/>
      <c r="D122" s="73"/>
      <c r="E122" s="94"/>
      <c r="F122" s="73"/>
      <c r="G122" s="73"/>
      <c r="H122" s="73"/>
      <c r="I122" s="73"/>
    </row>
    <row r="123" spans="1:9" ht="12.75">
      <c r="A123" s="67"/>
      <c r="B123" s="93"/>
      <c r="C123" s="73"/>
      <c r="D123" s="73"/>
      <c r="E123" s="94"/>
      <c r="F123" s="73"/>
      <c r="G123" s="73"/>
      <c r="H123" s="73"/>
      <c r="I123" s="73"/>
    </row>
    <row r="124" spans="1:9" ht="12.75">
      <c r="A124" s="67"/>
      <c r="B124" s="93"/>
      <c r="C124" s="73"/>
      <c r="D124" s="73"/>
      <c r="E124" s="94"/>
      <c r="F124" s="73"/>
      <c r="G124" s="73"/>
      <c r="H124" s="73"/>
      <c r="I124" s="73"/>
    </row>
    <row r="125" spans="1:9" ht="12.75">
      <c r="A125" s="67"/>
      <c r="B125" s="93"/>
      <c r="C125" s="73"/>
      <c r="D125" s="73"/>
      <c r="E125" s="94"/>
      <c r="F125" s="73"/>
      <c r="G125" s="73"/>
      <c r="H125" s="73"/>
      <c r="I125" s="73"/>
    </row>
    <row r="126" spans="1:9" ht="12.75">
      <c r="A126" s="67"/>
      <c r="B126" s="93"/>
      <c r="C126" s="73"/>
      <c r="D126" s="73"/>
      <c r="E126" s="94"/>
      <c r="F126" s="73"/>
      <c r="G126" s="73"/>
      <c r="H126" s="73"/>
      <c r="I126" s="73"/>
    </row>
    <row r="127" spans="1:9" ht="12.75">
      <c r="A127" s="67"/>
      <c r="B127" s="93"/>
      <c r="C127" s="73"/>
      <c r="D127" s="73"/>
      <c r="E127" s="94"/>
      <c r="F127" s="73"/>
      <c r="G127" s="73"/>
      <c r="H127" s="73"/>
      <c r="I127" s="73"/>
    </row>
    <row r="128" spans="1:9" ht="12.75">
      <c r="A128" s="67"/>
      <c r="B128" s="93"/>
      <c r="C128" s="73"/>
      <c r="D128" s="73"/>
      <c r="E128" s="94"/>
      <c r="F128" s="73"/>
      <c r="G128" s="73"/>
      <c r="H128" s="73"/>
      <c r="I128" s="73"/>
    </row>
    <row r="129" spans="1:9" ht="12.75">
      <c r="A129" s="67"/>
      <c r="B129" s="93"/>
      <c r="C129" s="73"/>
      <c r="D129" s="73"/>
      <c r="E129" s="94"/>
      <c r="F129" s="73"/>
      <c r="G129" s="73"/>
      <c r="H129" s="73"/>
      <c r="I129" s="73"/>
    </row>
    <row r="130" spans="1:9" ht="12.75">
      <c r="A130" s="67"/>
      <c r="B130" s="93"/>
      <c r="C130" s="73"/>
      <c r="D130" s="73"/>
      <c r="E130" s="94"/>
      <c r="F130" s="73"/>
      <c r="G130" s="73"/>
      <c r="H130" s="73"/>
      <c r="I130" s="73"/>
    </row>
    <row r="131" spans="1:9" ht="12.75">
      <c r="A131" s="67"/>
      <c r="B131" s="93"/>
      <c r="C131" s="73"/>
      <c r="D131" s="73"/>
      <c r="E131" s="94"/>
      <c r="F131" s="73"/>
      <c r="G131" s="73"/>
      <c r="H131" s="73"/>
      <c r="I131" s="73"/>
    </row>
    <row r="132" spans="1:9" ht="12.75">
      <c r="A132" s="67"/>
      <c r="B132" s="93"/>
      <c r="C132" s="73"/>
      <c r="D132" s="73"/>
      <c r="E132" s="94"/>
      <c r="F132" s="73"/>
      <c r="G132" s="73"/>
      <c r="H132" s="73"/>
      <c r="I132" s="73"/>
    </row>
    <row r="133" spans="1:9" ht="12.75">
      <c r="A133" s="67"/>
      <c r="B133" s="93"/>
      <c r="C133" s="73"/>
      <c r="D133" s="73"/>
      <c r="E133" s="94"/>
      <c r="F133" s="73"/>
      <c r="G133" s="73"/>
      <c r="H133" s="73"/>
      <c r="I133" s="73"/>
    </row>
    <row r="134" spans="1:9" ht="12.75">
      <c r="A134" s="67"/>
      <c r="B134" s="93"/>
      <c r="C134" s="73"/>
      <c r="D134" s="73"/>
      <c r="E134" s="94"/>
      <c r="F134" s="73"/>
      <c r="G134" s="73"/>
      <c r="H134" s="73"/>
      <c r="I134" s="73"/>
    </row>
    <row r="135" spans="1:9" ht="12.75">
      <c r="A135" s="67"/>
      <c r="B135" s="93"/>
      <c r="C135" s="73"/>
      <c r="D135" s="73"/>
      <c r="E135" s="94"/>
      <c r="F135" s="73"/>
      <c r="G135" s="73"/>
      <c r="H135" s="73"/>
      <c r="I135" s="73"/>
    </row>
    <row r="136" spans="1:9" ht="12.75">
      <c r="A136" s="67"/>
      <c r="B136" s="93"/>
      <c r="C136" s="73"/>
      <c r="D136" s="73"/>
      <c r="E136" s="94"/>
      <c r="F136" s="73"/>
      <c r="G136" s="73"/>
      <c r="H136" s="73"/>
      <c r="I136" s="73"/>
    </row>
    <row r="137" spans="1:9" ht="12.75">
      <c r="A137" s="67"/>
      <c r="B137" s="93"/>
      <c r="C137" s="73"/>
      <c r="D137" s="73"/>
      <c r="E137" s="94"/>
      <c r="F137" s="73"/>
      <c r="G137" s="73"/>
      <c r="H137" s="73"/>
      <c r="I137" s="73"/>
    </row>
    <row r="138" spans="1:9" ht="12.75">
      <c r="A138" s="67"/>
      <c r="B138" s="93"/>
      <c r="C138" s="73"/>
      <c r="D138" s="73"/>
      <c r="E138" s="94"/>
      <c r="F138" s="73"/>
      <c r="G138" s="73"/>
      <c r="H138" s="73"/>
      <c r="I138" s="73"/>
    </row>
    <row r="139" spans="1:9" ht="12.75">
      <c r="A139" s="67"/>
      <c r="B139" s="93"/>
      <c r="C139" s="73"/>
      <c r="D139" s="73"/>
      <c r="E139" s="94"/>
      <c r="F139" s="73"/>
      <c r="G139" s="73"/>
      <c r="H139" s="73"/>
      <c r="I139" s="73"/>
    </row>
    <row r="140" spans="1:9" ht="12.75">
      <c r="A140" s="67"/>
      <c r="B140" s="93"/>
      <c r="C140" s="73"/>
      <c r="D140" s="73"/>
      <c r="E140" s="94"/>
      <c r="F140" s="73"/>
      <c r="G140" s="73"/>
      <c r="H140" s="73"/>
      <c r="I140" s="73"/>
    </row>
    <row r="141" spans="1:9" ht="12.75">
      <c r="A141" s="67"/>
      <c r="B141" s="93"/>
      <c r="C141" s="73"/>
      <c r="D141" s="73"/>
      <c r="E141" s="94"/>
      <c r="F141" s="73"/>
      <c r="G141" s="73"/>
      <c r="H141" s="73"/>
      <c r="I141" s="73"/>
    </row>
    <row r="142" spans="1:9" ht="12.75">
      <c r="A142" s="67"/>
      <c r="B142" s="93"/>
      <c r="C142" s="73"/>
      <c r="D142" s="73"/>
      <c r="E142" s="94"/>
      <c r="F142" s="73"/>
      <c r="G142" s="73"/>
      <c r="H142" s="73"/>
      <c r="I142" s="73"/>
    </row>
    <row r="143" spans="1:9" ht="12.75">
      <c r="A143" s="67"/>
      <c r="B143" s="93"/>
      <c r="C143" s="73"/>
      <c r="D143" s="73"/>
      <c r="E143" s="94"/>
      <c r="F143" s="73"/>
      <c r="G143" s="73"/>
      <c r="H143" s="73"/>
      <c r="I143" s="73"/>
    </row>
    <row r="144" spans="1:9" ht="12.75">
      <c r="A144" s="67"/>
      <c r="B144" s="93"/>
      <c r="C144" s="73"/>
      <c r="D144" s="73"/>
      <c r="E144" s="94"/>
      <c r="F144" s="73"/>
      <c r="G144" s="73"/>
      <c r="H144" s="73"/>
      <c r="I144" s="73"/>
    </row>
    <row r="145" spans="1:9" ht="12.75">
      <c r="A145" s="67"/>
      <c r="B145" s="93"/>
      <c r="C145" s="73"/>
      <c r="D145" s="73"/>
      <c r="E145" s="94"/>
      <c r="F145" s="73"/>
      <c r="G145" s="73"/>
      <c r="H145" s="73"/>
      <c r="I145" s="73"/>
    </row>
    <row r="146" spans="1:9" ht="12.75">
      <c r="A146" s="67"/>
      <c r="B146" s="93"/>
      <c r="C146" s="73"/>
      <c r="D146" s="73"/>
      <c r="E146" s="94"/>
      <c r="F146" s="73"/>
      <c r="G146" s="73"/>
      <c r="H146" s="73"/>
      <c r="I146" s="73"/>
    </row>
    <row r="147" spans="1:9" ht="12.75">
      <c r="A147" s="67"/>
      <c r="B147" s="93"/>
      <c r="C147" s="73"/>
      <c r="D147" s="73"/>
      <c r="E147" s="94"/>
      <c r="F147" s="73"/>
      <c r="G147" s="73"/>
      <c r="H147" s="73"/>
      <c r="I147" s="73"/>
    </row>
    <row r="148" spans="1:9" ht="12.75">
      <c r="A148" s="67"/>
      <c r="B148" s="93"/>
      <c r="C148" s="73"/>
      <c r="D148" s="73"/>
      <c r="E148" s="94"/>
      <c r="F148" s="73"/>
      <c r="G148" s="73"/>
      <c r="H148" s="73"/>
      <c r="I148" s="73"/>
    </row>
    <row r="149" spans="1:9" ht="12.75">
      <c r="A149" s="67"/>
      <c r="B149" s="93"/>
      <c r="C149" s="73"/>
      <c r="D149" s="73"/>
      <c r="E149" s="94"/>
      <c r="F149" s="73"/>
      <c r="G149" s="73"/>
      <c r="H149" s="73"/>
      <c r="I149" s="73"/>
    </row>
    <row r="150" spans="1:9" ht="12.75">
      <c r="A150" s="67"/>
      <c r="B150" s="93"/>
      <c r="C150" s="73"/>
      <c r="D150" s="73"/>
      <c r="E150" s="94"/>
      <c r="F150" s="73"/>
      <c r="G150" s="73"/>
      <c r="H150" s="73"/>
      <c r="I150" s="73"/>
    </row>
    <row r="151" spans="1:9" ht="12.75">
      <c r="A151" s="67"/>
      <c r="B151" s="93"/>
      <c r="C151" s="73"/>
      <c r="D151" s="73"/>
      <c r="E151" s="94"/>
      <c r="F151" s="73"/>
      <c r="G151" s="73"/>
      <c r="H151" s="73"/>
      <c r="I151" s="73"/>
    </row>
    <row r="152" spans="1:9" ht="12.75">
      <c r="A152" s="67"/>
      <c r="B152" s="93"/>
      <c r="C152" s="73"/>
      <c r="D152" s="73"/>
      <c r="E152" s="94"/>
      <c r="F152" s="73"/>
      <c r="G152" s="73"/>
      <c r="H152" s="73"/>
      <c r="I152" s="73"/>
    </row>
    <row r="153" spans="1:9" ht="12.75">
      <c r="A153" s="67"/>
      <c r="B153" s="93"/>
      <c r="C153" s="73"/>
      <c r="D153" s="73"/>
      <c r="E153" s="94"/>
      <c r="F153" s="73"/>
      <c r="G153" s="73"/>
      <c r="H153" s="73"/>
      <c r="I153" s="73"/>
    </row>
    <row r="154" spans="2:9" ht="12.75">
      <c r="B154" s="95"/>
      <c r="C154" s="96"/>
      <c r="D154" s="74"/>
      <c r="E154" s="97"/>
      <c r="F154" s="74"/>
      <c r="G154" s="74"/>
      <c r="H154" s="74"/>
      <c r="I154" s="74"/>
    </row>
    <row r="155" spans="2:9" ht="12.75">
      <c r="B155" s="95"/>
      <c r="C155" s="96"/>
      <c r="D155" s="74"/>
      <c r="E155" s="97"/>
      <c r="F155" s="74"/>
      <c r="G155" s="74"/>
      <c r="H155" s="74"/>
      <c r="I155" s="74"/>
    </row>
    <row r="156" spans="2:9" ht="12.75">
      <c r="B156" s="95"/>
      <c r="C156" s="96"/>
      <c r="D156" s="74"/>
      <c r="E156" s="97"/>
      <c r="F156" s="74"/>
      <c r="G156" s="74"/>
      <c r="H156" s="74"/>
      <c r="I156" s="74"/>
    </row>
    <row r="157" spans="2:9" ht="12.75">
      <c r="B157" s="95"/>
      <c r="C157" s="96"/>
      <c r="D157" s="74"/>
      <c r="E157" s="97"/>
      <c r="F157" s="74"/>
      <c r="G157" s="74"/>
      <c r="H157" s="74"/>
      <c r="I157" s="74"/>
    </row>
    <row r="158" spans="2:9" ht="12.75">
      <c r="B158" s="95"/>
      <c r="C158" s="96"/>
      <c r="D158" s="74"/>
      <c r="E158" s="97"/>
      <c r="F158" s="74"/>
      <c r="G158" s="74"/>
      <c r="H158" s="74"/>
      <c r="I158" s="74"/>
    </row>
    <row r="159" spans="2:9" ht="12.75">
      <c r="B159" s="95"/>
      <c r="C159" s="96"/>
      <c r="D159" s="74"/>
      <c r="E159" s="97"/>
      <c r="F159" s="74"/>
      <c r="G159" s="74"/>
      <c r="H159" s="74"/>
      <c r="I159" s="74"/>
    </row>
    <row r="160" spans="2:9" ht="12.75">
      <c r="B160" s="95"/>
      <c r="C160" s="96"/>
      <c r="D160" s="74"/>
      <c r="E160" s="97"/>
      <c r="F160" s="74"/>
      <c r="G160" s="74"/>
      <c r="H160" s="74"/>
      <c r="I160" s="74"/>
    </row>
    <row r="161" spans="2:9" ht="12.75">
      <c r="B161" s="95"/>
      <c r="C161" s="96"/>
      <c r="D161" s="74"/>
      <c r="E161" s="97"/>
      <c r="F161" s="74"/>
      <c r="G161" s="74"/>
      <c r="H161" s="74"/>
      <c r="I161" s="74"/>
    </row>
    <row r="162" spans="2:9" ht="12.75">
      <c r="B162" s="95"/>
      <c r="C162" s="96"/>
      <c r="D162" s="74"/>
      <c r="E162" s="97"/>
      <c r="F162" s="74"/>
      <c r="G162" s="74"/>
      <c r="H162" s="74"/>
      <c r="I162" s="74"/>
    </row>
    <row r="163" spans="2:9" ht="12.75">
      <c r="B163" s="95"/>
      <c r="C163" s="96"/>
      <c r="D163" s="74"/>
      <c r="E163" s="97"/>
      <c r="F163" s="74"/>
      <c r="G163" s="74"/>
      <c r="H163" s="74"/>
      <c r="I163" s="74"/>
    </row>
    <row r="164" spans="2:9" ht="12.75">
      <c r="B164" s="95"/>
      <c r="C164" s="96"/>
      <c r="D164" s="74"/>
      <c r="E164" s="97"/>
      <c r="F164" s="74"/>
      <c r="G164" s="74"/>
      <c r="H164" s="74"/>
      <c r="I164" s="74"/>
    </row>
    <row r="165" spans="2:9" ht="12.75">
      <c r="B165" s="95"/>
      <c r="C165" s="96"/>
      <c r="D165" s="74"/>
      <c r="E165" s="97"/>
      <c r="F165" s="74"/>
      <c r="G165" s="74"/>
      <c r="H165" s="74"/>
      <c r="I165" s="74"/>
    </row>
    <row r="166" spans="2:9" ht="12.75">
      <c r="B166" s="95"/>
      <c r="C166" s="96"/>
      <c r="D166" s="74"/>
      <c r="E166" s="97"/>
      <c r="F166" s="74"/>
      <c r="G166" s="74"/>
      <c r="H166" s="74"/>
      <c r="I166" s="74"/>
    </row>
    <row r="167" spans="2:9" ht="12.75">
      <c r="B167" s="95"/>
      <c r="C167" s="96"/>
      <c r="D167" s="74"/>
      <c r="E167" s="97"/>
      <c r="F167" s="74"/>
      <c r="G167" s="74"/>
      <c r="H167" s="74"/>
      <c r="I167" s="74"/>
    </row>
    <row r="168" spans="2:9" ht="12.75">
      <c r="B168" s="95"/>
      <c r="C168" s="96"/>
      <c r="D168" s="74"/>
      <c r="E168" s="97"/>
      <c r="F168" s="74"/>
      <c r="G168" s="74"/>
      <c r="H168" s="74"/>
      <c r="I168" s="74"/>
    </row>
    <row r="169" spans="2:9" ht="12.75">
      <c r="B169" s="95"/>
      <c r="C169" s="96"/>
      <c r="D169" s="74"/>
      <c r="E169" s="97"/>
      <c r="F169" s="74"/>
      <c r="G169" s="74"/>
      <c r="H169" s="74"/>
      <c r="I169" s="74"/>
    </row>
    <row r="170" spans="2:9" ht="12.75">
      <c r="B170" s="95"/>
      <c r="C170" s="96"/>
      <c r="D170" s="74"/>
      <c r="E170" s="97"/>
      <c r="F170" s="74"/>
      <c r="G170" s="74"/>
      <c r="H170" s="74"/>
      <c r="I170" s="74"/>
    </row>
    <row r="171" spans="2:9" ht="12.75">
      <c r="B171" s="95"/>
      <c r="C171" s="96"/>
      <c r="D171" s="74"/>
      <c r="E171" s="97"/>
      <c r="F171" s="74"/>
      <c r="G171" s="74"/>
      <c r="H171" s="74"/>
      <c r="I171" s="74"/>
    </row>
    <row r="172" spans="2:9" ht="12.75">
      <c r="B172" s="95"/>
      <c r="C172" s="96"/>
      <c r="D172" s="74"/>
      <c r="E172" s="97"/>
      <c r="F172" s="74"/>
      <c r="G172" s="74"/>
      <c r="H172" s="74"/>
      <c r="I172" s="74"/>
    </row>
    <row r="173" spans="2:9" ht="12.75">
      <c r="B173" s="95"/>
      <c r="C173" s="96"/>
      <c r="D173" s="74"/>
      <c r="E173" s="97"/>
      <c r="F173" s="74"/>
      <c r="G173" s="74"/>
      <c r="H173" s="74"/>
      <c r="I173" s="74"/>
    </row>
    <row r="174" spans="2:9" ht="12.75">
      <c r="B174" s="95"/>
      <c r="C174" s="96"/>
      <c r="D174" s="74"/>
      <c r="E174" s="97"/>
      <c r="F174" s="74"/>
      <c r="G174" s="74"/>
      <c r="H174" s="74"/>
      <c r="I174" s="74"/>
    </row>
    <row r="175" spans="2:9" ht="12.75">
      <c r="B175" s="95"/>
      <c r="C175" s="96"/>
      <c r="D175" s="74"/>
      <c r="E175" s="97"/>
      <c r="F175" s="74"/>
      <c r="G175" s="74"/>
      <c r="H175" s="74"/>
      <c r="I175" s="74"/>
    </row>
    <row r="176" spans="2:9" ht="12.75">
      <c r="B176" s="95"/>
      <c r="C176" s="96"/>
      <c r="D176" s="74"/>
      <c r="E176" s="97"/>
      <c r="F176" s="74"/>
      <c r="G176" s="74"/>
      <c r="H176" s="74"/>
      <c r="I176" s="74"/>
    </row>
    <row r="177" spans="2:9" ht="12.75">
      <c r="B177" s="95"/>
      <c r="C177" s="96"/>
      <c r="D177" s="74"/>
      <c r="E177" s="97"/>
      <c r="F177" s="74"/>
      <c r="G177" s="74"/>
      <c r="H177" s="74"/>
      <c r="I177" s="74"/>
    </row>
    <row r="178" spans="2:9" ht="12.75">
      <c r="B178" s="95"/>
      <c r="C178" s="96"/>
      <c r="D178" s="74"/>
      <c r="E178" s="97"/>
      <c r="F178" s="74"/>
      <c r="G178" s="74"/>
      <c r="H178" s="74"/>
      <c r="I178" s="74"/>
    </row>
    <row r="179" spans="2:9" ht="12.75">
      <c r="B179" s="95"/>
      <c r="C179" s="96"/>
      <c r="D179" s="74"/>
      <c r="E179" s="97"/>
      <c r="F179" s="74"/>
      <c r="G179" s="74"/>
      <c r="H179" s="74"/>
      <c r="I179" s="74"/>
    </row>
    <row r="180" spans="2:9" ht="12.75">
      <c r="B180" s="95"/>
      <c r="C180" s="96"/>
      <c r="D180" s="74"/>
      <c r="E180" s="97"/>
      <c r="F180" s="74"/>
      <c r="G180" s="74"/>
      <c r="H180" s="74"/>
      <c r="I180" s="74"/>
    </row>
    <row r="181" spans="2:9" ht="12.75">
      <c r="B181" s="95"/>
      <c r="C181" s="96"/>
      <c r="D181" s="74"/>
      <c r="E181" s="97"/>
      <c r="F181" s="74"/>
      <c r="G181" s="74"/>
      <c r="H181" s="74"/>
      <c r="I181" s="74"/>
    </row>
    <row r="182" spans="2:9" ht="12.75">
      <c r="B182" s="95"/>
      <c r="C182" s="96"/>
      <c r="D182" s="74"/>
      <c r="E182" s="97"/>
      <c r="F182" s="74"/>
      <c r="G182" s="74"/>
      <c r="H182" s="74"/>
      <c r="I182" s="74"/>
    </row>
    <row r="183" spans="2:9" ht="12.75">
      <c r="B183" s="95"/>
      <c r="C183" s="96"/>
      <c r="D183" s="74"/>
      <c r="E183" s="97"/>
      <c r="F183" s="74"/>
      <c r="G183" s="74"/>
      <c r="H183" s="74"/>
      <c r="I183" s="74"/>
    </row>
    <row r="184" spans="2:9" ht="12.75">
      <c r="B184" s="95"/>
      <c r="C184" s="96"/>
      <c r="D184" s="74"/>
      <c r="E184" s="97"/>
      <c r="F184" s="74"/>
      <c r="G184" s="74"/>
      <c r="H184" s="74"/>
      <c r="I184" s="74"/>
    </row>
    <row r="185" spans="2:9" ht="12.75">
      <c r="B185" s="95"/>
      <c r="C185" s="96"/>
      <c r="D185" s="74"/>
      <c r="E185" s="97"/>
      <c r="F185" s="74"/>
      <c r="G185" s="74"/>
      <c r="H185" s="74"/>
      <c r="I185" s="74"/>
    </row>
    <row r="186" spans="2:9" ht="12.75">
      <c r="B186" s="95"/>
      <c r="C186" s="96"/>
      <c r="D186" s="74"/>
      <c r="E186" s="97"/>
      <c r="F186" s="74"/>
      <c r="G186" s="74"/>
      <c r="H186" s="74"/>
      <c r="I186" s="74"/>
    </row>
    <row r="187" spans="2:9" ht="12.75">
      <c r="B187" s="95"/>
      <c r="C187" s="96"/>
      <c r="D187" s="74"/>
      <c r="E187" s="97"/>
      <c r="F187" s="74"/>
      <c r="G187" s="74"/>
      <c r="H187" s="74"/>
      <c r="I187" s="74"/>
    </row>
    <row r="188" spans="2:9" ht="12.75">
      <c r="B188" s="95"/>
      <c r="C188" s="96"/>
      <c r="D188" s="74"/>
      <c r="E188" s="97"/>
      <c r="F188" s="74"/>
      <c r="G188" s="74"/>
      <c r="H188" s="74"/>
      <c r="I188" s="74"/>
    </row>
    <row r="189" spans="2:9" ht="12.75">
      <c r="B189" s="95"/>
      <c r="C189" s="96"/>
      <c r="D189" s="74"/>
      <c r="E189" s="97"/>
      <c r="F189" s="74"/>
      <c r="G189" s="74"/>
      <c r="H189" s="74"/>
      <c r="I189" s="74"/>
    </row>
    <row r="190" spans="2:9" ht="12.75">
      <c r="B190" s="95"/>
      <c r="C190" s="96"/>
      <c r="D190" s="74"/>
      <c r="E190" s="97"/>
      <c r="F190" s="74"/>
      <c r="G190" s="74"/>
      <c r="H190" s="74"/>
      <c r="I190" s="74"/>
    </row>
    <row r="191" spans="2:9" ht="12.75">
      <c r="B191" s="95"/>
      <c r="C191" s="96"/>
      <c r="D191" s="74"/>
      <c r="E191" s="97"/>
      <c r="F191" s="74"/>
      <c r="G191" s="74"/>
      <c r="H191" s="74"/>
      <c r="I191" s="74"/>
    </row>
    <row r="192" spans="2:9" ht="12.75">
      <c r="B192" s="95"/>
      <c r="C192" s="96"/>
      <c r="D192" s="74"/>
      <c r="E192" s="97"/>
      <c r="F192" s="74"/>
      <c r="G192" s="74"/>
      <c r="H192" s="74"/>
      <c r="I192" s="74"/>
    </row>
    <row r="193" spans="2:9" ht="12.75">
      <c r="B193" s="95"/>
      <c r="C193" s="96"/>
      <c r="D193" s="74"/>
      <c r="E193" s="97"/>
      <c r="F193" s="74"/>
      <c r="G193" s="74"/>
      <c r="H193" s="74"/>
      <c r="I193" s="74"/>
    </row>
    <row r="194" spans="2:9" ht="12.75">
      <c r="B194" s="95"/>
      <c r="C194" s="96"/>
      <c r="D194" s="74"/>
      <c r="E194" s="97"/>
      <c r="F194" s="74"/>
      <c r="G194" s="74"/>
      <c r="H194" s="74"/>
      <c r="I194" s="74"/>
    </row>
    <row r="195" spans="2:9" ht="12.75">
      <c r="B195" s="95"/>
      <c r="C195" s="96"/>
      <c r="D195" s="74"/>
      <c r="E195" s="97"/>
      <c r="F195" s="74"/>
      <c r="G195" s="74"/>
      <c r="H195" s="74"/>
      <c r="I195" s="74"/>
    </row>
    <row r="196" spans="2:9" ht="12.75">
      <c r="B196" s="95"/>
      <c r="C196" s="96"/>
      <c r="D196" s="74"/>
      <c r="E196" s="97"/>
      <c r="F196" s="74"/>
      <c r="G196" s="74"/>
      <c r="H196" s="74"/>
      <c r="I196" s="74"/>
    </row>
    <row r="197" spans="2:9" ht="12.75">
      <c r="B197" s="95"/>
      <c r="C197" s="96"/>
      <c r="D197" s="74"/>
      <c r="E197" s="97"/>
      <c r="F197" s="74"/>
      <c r="G197" s="74"/>
      <c r="H197" s="74"/>
      <c r="I197" s="74"/>
    </row>
    <row r="198" spans="2:9" ht="12.75">
      <c r="B198" s="95"/>
      <c r="C198" s="96"/>
      <c r="D198" s="74"/>
      <c r="E198" s="97"/>
      <c r="F198" s="74"/>
      <c r="G198" s="74"/>
      <c r="H198" s="74"/>
      <c r="I198" s="74"/>
    </row>
    <row r="199" spans="2:9" ht="12.75">
      <c r="B199" s="95"/>
      <c r="C199" s="96"/>
      <c r="D199" s="74"/>
      <c r="E199" s="97"/>
      <c r="F199" s="74"/>
      <c r="G199" s="74"/>
      <c r="H199" s="74"/>
      <c r="I199" s="74"/>
    </row>
    <row r="200" spans="2:9" ht="12.75">
      <c r="B200" s="95"/>
      <c r="C200" s="96"/>
      <c r="D200" s="74"/>
      <c r="E200" s="97"/>
      <c r="F200" s="74"/>
      <c r="G200" s="74"/>
      <c r="H200" s="74"/>
      <c r="I200" s="74"/>
    </row>
    <row r="201" spans="2:9" ht="12.75">
      <c r="B201" s="95"/>
      <c r="C201" s="96"/>
      <c r="D201" s="74"/>
      <c r="E201" s="97"/>
      <c r="F201" s="74"/>
      <c r="G201" s="74"/>
      <c r="H201" s="74"/>
      <c r="I201" s="74"/>
    </row>
    <row r="202" spans="2:9" ht="12.75">
      <c r="B202" s="95"/>
      <c r="C202" s="96"/>
      <c r="D202" s="74"/>
      <c r="E202" s="97"/>
      <c r="F202" s="74"/>
      <c r="G202" s="74"/>
      <c r="H202" s="74"/>
      <c r="I202" s="74"/>
    </row>
    <row r="203" spans="2:9" ht="12.75">
      <c r="B203" s="95"/>
      <c r="C203" s="96"/>
      <c r="D203" s="74"/>
      <c r="E203" s="97"/>
      <c r="F203" s="74"/>
      <c r="G203" s="74"/>
      <c r="H203" s="74"/>
      <c r="I203" s="74"/>
    </row>
    <row r="204" spans="2:9" ht="12.75">
      <c r="B204" s="95"/>
      <c r="C204" s="96"/>
      <c r="D204" s="74"/>
      <c r="E204" s="97"/>
      <c r="F204" s="74"/>
      <c r="G204" s="74"/>
      <c r="H204" s="74"/>
      <c r="I204" s="74"/>
    </row>
    <row r="205" spans="2:9" ht="12.75">
      <c r="B205" s="95"/>
      <c r="C205" s="96"/>
      <c r="D205" s="74"/>
      <c r="E205" s="97"/>
      <c r="F205" s="74"/>
      <c r="G205" s="74"/>
      <c r="H205" s="74"/>
      <c r="I205" s="74"/>
    </row>
    <row r="206" spans="2:9" ht="12.75">
      <c r="B206" s="95"/>
      <c r="C206" s="96"/>
      <c r="D206" s="74"/>
      <c r="E206" s="97"/>
      <c r="F206" s="74"/>
      <c r="G206" s="74"/>
      <c r="H206" s="74"/>
      <c r="I206" s="74"/>
    </row>
    <row r="207" spans="2:9" ht="12.75">
      <c r="B207" s="95"/>
      <c r="C207" s="96"/>
      <c r="D207" s="74"/>
      <c r="E207" s="97"/>
      <c r="F207" s="74"/>
      <c r="G207" s="74"/>
      <c r="H207" s="74"/>
      <c r="I207" s="74"/>
    </row>
  </sheetData>
  <sheetProtection/>
  <mergeCells count="15">
    <mergeCell ref="A2:I2"/>
    <mergeCell ref="A3:I3"/>
    <mergeCell ref="E7:E8"/>
    <mergeCell ref="E6:I6"/>
    <mergeCell ref="A5:A8"/>
    <mergeCell ref="B5:B8"/>
    <mergeCell ref="C5:C8"/>
    <mergeCell ref="D5:I5"/>
    <mergeCell ref="B26:B28"/>
    <mergeCell ref="B32:B33"/>
    <mergeCell ref="D6:D8"/>
    <mergeCell ref="H7:I7"/>
    <mergeCell ref="G7:G8"/>
    <mergeCell ref="F7:F8"/>
    <mergeCell ref="C29:C31"/>
  </mergeCells>
  <printOptions/>
  <pageMargins left="0.6299212598425197" right="0.15748031496062992" top="0.4330708661417323" bottom="0.4330708661417323" header="0.31496062992125984" footer="0.31496062992125984"/>
  <pageSetup fitToHeight="3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8.00390625" style="0" customWidth="1"/>
    <col min="2" max="2" width="6.75390625" style="44" customWidth="1"/>
    <col min="3" max="3" width="7.25390625" style="0" customWidth="1"/>
    <col min="4" max="4" width="12.75390625" style="0" customWidth="1"/>
    <col min="5" max="5" width="9.00390625" style="0" customWidth="1"/>
    <col min="7" max="7" width="13.75390625" style="0" customWidth="1"/>
    <col min="8" max="8" width="10.00390625" style="0" customWidth="1"/>
    <col min="9" max="9" width="10.75390625" style="0" customWidth="1"/>
    <col min="10" max="10" width="12.25390625" style="0" customWidth="1"/>
    <col min="11" max="12" width="9.75390625" style="0" customWidth="1"/>
    <col min="14" max="14" width="11.75390625" style="0" bestFit="1" customWidth="1"/>
  </cols>
  <sheetData>
    <row r="1" spans="1:12" ht="12.75">
      <c r="A1" s="5"/>
      <c r="B1" s="50"/>
      <c r="C1" s="5"/>
      <c r="D1" s="5"/>
      <c r="E1" s="5"/>
      <c r="F1" s="5"/>
      <c r="G1" s="5"/>
      <c r="H1" s="5"/>
      <c r="I1" s="5"/>
      <c r="J1" s="5"/>
      <c r="K1" s="380" t="s">
        <v>165</v>
      </c>
      <c r="L1" s="380"/>
    </row>
    <row r="2" spans="1:12" ht="15.75">
      <c r="A2" s="381" t="s">
        <v>166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5.75">
      <c r="A3" s="381" t="s">
        <v>167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5.75">
      <c r="A4" s="381" t="s">
        <v>318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</row>
    <row r="5" spans="1:12" ht="12.75">
      <c r="A5" s="48"/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38.25" customHeight="1">
      <c r="A6" s="379" t="s">
        <v>138</v>
      </c>
      <c r="B6" s="382" t="s">
        <v>129</v>
      </c>
      <c r="C6" s="379" t="s">
        <v>160</v>
      </c>
      <c r="D6" s="379" t="s">
        <v>164</v>
      </c>
      <c r="E6" s="378"/>
      <c r="F6" s="378"/>
      <c r="G6" s="378"/>
      <c r="H6" s="378"/>
      <c r="I6" s="378"/>
      <c r="J6" s="378"/>
      <c r="K6" s="378"/>
      <c r="L6" s="378"/>
    </row>
    <row r="7" spans="1:12" ht="12.75">
      <c r="A7" s="379"/>
      <c r="B7" s="382"/>
      <c r="C7" s="379"/>
      <c r="D7" s="378" t="s">
        <v>161</v>
      </c>
      <c r="E7" s="378"/>
      <c r="F7" s="378"/>
      <c r="G7" s="378" t="s">
        <v>5</v>
      </c>
      <c r="H7" s="378"/>
      <c r="I7" s="378"/>
      <c r="J7" s="378"/>
      <c r="K7" s="378"/>
      <c r="L7" s="378"/>
    </row>
    <row r="8" spans="1:12" ht="108" customHeight="1">
      <c r="A8" s="379"/>
      <c r="B8" s="382"/>
      <c r="C8" s="379"/>
      <c r="D8" s="378"/>
      <c r="E8" s="378"/>
      <c r="F8" s="378"/>
      <c r="G8" s="379" t="s">
        <v>162</v>
      </c>
      <c r="H8" s="378"/>
      <c r="I8" s="378"/>
      <c r="J8" s="379" t="s">
        <v>163</v>
      </c>
      <c r="K8" s="378"/>
      <c r="L8" s="378"/>
    </row>
    <row r="9" spans="1:12" ht="51">
      <c r="A9" s="379"/>
      <c r="B9" s="382"/>
      <c r="C9" s="379"/>
      <c r="D9" s="45" t="s">
        <v>321</v>
      </c>
      <c r="E9" s="45" t="s">
        <v>322</v>
      </c>
      <c r="F9" s="45" t="s">
        <v>323</v>
      </c>
      <c r="G9" s="45" t="s">
        <v>321</v>
      </c>
      <c r="H9" s="45" t="s">
        <v>322</v>
      </c>
      <c r="I9" s="45" t="s">
        <v>323</v>
      </c>
      <c r="J9" s="45" t="s">
        <v>321</v>
      </c>
      <c r="K9" s="45" t="s">
        <v>322</v>
      </c>
      <c r="L9" s="45" t="s">
        <v>323</v>
      </c>
    </row>
    <row r="10" spans="1:12" ht="12.75">
      <c r="A10" s="63">
        <v>1</v>
      </c>
      <c r="B10" s="51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</row>
    <row r="11" spans="1:14" ht="51">
      <c r="A11" s="46" t="s">
        <v>168</v>
      </c>
      <c r="B11" s="51" t="s">
        <v>208</v>
      </c>
      <c r="C11" s="47" t="s">
        <v>212</v>
      </c>
      <c r="D11" s="64">
        <f>D13+D14</f>
        <v>90123677.53</v>
      </c>
      <c r="E11" s="64" t="s">
        <v>212</v>
      </c>
      <c r="F11" s="64" t="s">
        <v>212</v>
      </c>
      <c r="G11" s="64">
        <f>G13+G14</f>
        <v>82288399.66</v>
      </c>
      <c r="H11" s="64" t="s">
        <v>212</v>
      </c>
      <c r="I11" s="64" t="s">
        <v>212</v>
      </c>
      <c r="J11" s="64">
        <f>J13+J14</f>
        <v>7835277.87</v>
      </c>
      <c r="K11" s="64" t="s">
        <v>212</v>
      </c>
      <c r="L11" s="64" t="s">
        <v>212</v>
      </c>
      <c r="N11" s="178"/>
    </row>
    <row r="12" spans="1:12" ht="12.75">
      <c r="A12" s="47" t="s">
        <v>5</v>
      </c>
      <c r="B12" s="51"/>
      <c r="C12" s="47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63.75">
      <c r="A13" s="46" t="s">
        <v>229</v>
      </c>
      <c r="B13" s="51" t="s">
        <v>209</v>
      </c>
      <c r="C13" s="47" t="s">
        <v>212</v>
      </c>
      <c r="D13" s="64">
        <f>G13+J13</f>
        <v>0</v>
      </c>
      <c r="E13" s="64" t="s">
        <v>212</v>
      </c>
      <c r="F13" s="64" t="s">
        <v>212</v>
      </c>
      <c r="G13" s="64">
        <v>0</v>
      </c>
      <c r="H13" s="64" t="s">
        <v>212</v>
      </c>
      <c r="I13" s="64" t="s">
        <v>212</v>
      </c>
      <c r="J13" s="64">
        <v>0</v>
      </c>
      <c r="K13" s="64" t="s">
        <v>212</v>
      </c>
      <c r="L13" s="64" t="s">
        <v>212</v>
      </c>
    </row>
    <row r="14" spans="1:14" ht="51">
      <c r="A14" s="46" t="s">
        <v>169</v>
      </c>
      <c r="B14" s="51" t="s">
        <v>210</v>
      </c>
      <c r="C14" s="47" t="s">
        <v>212</v>
      </c>
      <c r="D14" s="64">
        <f>G14+J14</f>
        <v>90123677.53</v>
      </c>
      <c r="E14" s="64" t="s">
        <v>212</v>
      </c>
      <c r="F14" s="64" t="s">
        <v>212</v>
      </c>
      <c r="G14" s="101">
        <f>'таб.2'!F49+'таб.2'!E49</f>
        <v>82288399.66</v>
      </c>
      <c r="H14" s="101" t="s">
        <v>212</v>
      </c>
      <c r="I14" s="101" t="s">
        <v>212</v>
      </c>
      <c r="J14" s="101">
        <f>'таб.2'!H49</f>
        <v>7835277.87</v>
      </c>
      <c r="K14" s="64" t="s">
        <v>212</v>
      </c>
      <c r="L14" s="64" t="s">
        <v>212</v>
      </c>
      <c r="N14" s="178"/>
    </row>
    <row r="15" spans="1:12" ht="12.75">
      <c r="A15" s="5"/>
      <c r="B15" s="50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0"/>
      <c r="C16" s="5"/>
      <c r="D16" s="5"/>
      <c r="E16" s="5"/>
      <c r="F16" s="5"/>
      <c r="G16" s="5"/>
      <c r="H16" s="5"/>
      <c r="I16" s="5"/>
      <c r="J16" s="67"/>
      <c r="K16" s="5"/>
      <c r="L16" s="5"/>
    </row>
    <row r="17" spans="1:12" ht="12.75">
      <c r="A17" s="5"/>
      <c r="B17" s="50"/>
      <c r="C17" s="5"/>
      <c r="D17" s="5"/>
      <c r="E17" s="5"/>
      <c r="F17" s="5"/>
      <c r="G17" s="5"/>
      <c r="H17" s="5"/>
      <c r="I17" s="5"/>
      <c r="J17" s="67"/>
      <c r="K17" s="5"/>
      <c r="L17" s="5"/>
    </row>
    <row r="18" spans="1:12" ht="12.75">
      <c r="A18" s="5"/>
      <c r="B18" s="50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0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0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0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0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0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0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0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0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0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0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0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0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0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0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0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0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0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0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0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0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0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0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0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0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0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0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0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0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0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0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0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0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0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0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0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0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0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0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0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0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0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0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0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0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0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0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0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0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0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0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0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0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0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0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0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0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0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0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0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0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0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0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0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0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0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0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0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0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0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0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0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0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0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0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0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0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0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0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0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0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0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0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0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0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0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0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0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0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0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0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0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0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0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0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0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0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0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0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0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0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0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0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0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0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0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0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0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0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0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0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0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0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0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0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0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0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0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0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0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0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0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0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0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0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0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0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0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0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0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0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0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0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0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0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0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0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0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0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0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0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0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0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0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0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0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0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0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0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0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0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0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0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0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0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0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0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0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0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0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0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0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0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0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0"/>
      <c r="C241" s="5"/>
      <c r="D241" s="5"/>
      <c r="E241" s="5"/>
      <c r="F241" s="5"/>
      <c r="G241" s="5"/>
      <c r="H241" s="5"/>
      <c r="I241" s="5"/>
      <c r="J241" s="5"/>
      <c r="K241" s="5"/>
      <c r="L241" s="5"/>
    </row>
  </sheetData>
  <sheetProtection/>
  <mergeCells count="12">
    <mergeCell ref="J8:L8"/>
    <mergeCell ref="D7:F8"/>
    <mergeCell ref="G7:L7"/>
    <mergeCell ref="D6:L6"/>
    <mergeCell ref="K1:L1"/>
    <mergeCell ref="A2:L2"/>
    <mergeCell ref="A3:L3"/>
    <mergeCell ref="A4:L4"/>
    <mergeCell ref="A6:A9"/>
    <mergeCell ref="B6:B9"/>
    <mergeCell ref="C6:C9"/>
    <mergeCell ref="G8:I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54.375" style="0" customWidth="1"/>
    <col min="2" max="2" width="10.875" style="0" customWidth="1"/>
    <col min="3" max="3" width="23.75390625" style="0" customWidth="1"/>
  </cols>
  <sheetData>
    <row r="1" spans="1:3" ht="15.75">
      <c r="A1" s="52"/>
      <c r="B1" s="52"/>
      <c r="C1" s="53" t="s">
        <v>171</v>
      </c>
    </row>
    <row r="2" spans="1:3" ht="15.75">
      <c r="A2" s="383" t="s">
        <v>172</v>
      </c>
      <c r="B2" s="383"/>
      <c r="C2" s="383"/>
    </row>
    <row r="3" spans="1:3" ht="15.75">
      <c r="A3" s="383" t="s">
        <v>173</v>
      </c>
      <c r="B3" s="383"/>
      <c r="C3" s="383"/>
    </row>
    <row r="4" spans="1:3" ht="15.75">
      <c r="A4" s="383" t="s">
        <v>318</v>
      </c>
      <c r="B4" s="383"/>
      <c r="C4" s="383"/>
    </row>
    <row r="5" spans="1:3" ht="15.75">
      <c r="A5" s="52"/>
      <c r="B5" s="52"/>
      <c r="C5" s="52"/>
    </row>
    <row r="6" spans="1:3" ht="63">
      <c r="A6" s="54" t="s">
        <v>3</v>
      </c>
      <c r="B6" s="55" t="s">
        <v>129</v>
      </c>
      <c r="C6" s="55" t="s">
        <v>170</v>
      </c>
    </row>
    <row r="7" spans="1:3" ht="15.75">
      <c r="A7" s="54">
        <v>1</v>
      </c>
      <c r="B7" s="54">
        <v>2</v>
      </c>
      <c r="C7" s="54">
        <v>3</v>
      </c>
    </row>
    <row r="8" spans="1:3" ht="15.75">
      <c r="A8" s="56" t="s">
        <v>174</v>
      </c>
      <c r="B8" s="57" t="s">
        <v>175</v>
      </c>
      <c r="C8" s="317">
        <v>53171.7</v>
      </c>
    </row>
    <row r="9" spans="1:3" ht="15.75">
      <c r="A9" s="56" t="s">
        <v>158</v>
      </c>
      <c r="B9" s="57" t="s">
        <v>176</v>
      </c>
      <c r="C9" s="56">
        <v>0</v>
      </c>
    </row>
    <row r="10" spans="1:3" ht="15.75">
      <c r="A10" s="56" t="s">
        <v>177</v>
      </c>
      <c r="B10" s="57" t="s">
        <v>186</v>
      </c>
      <c r="C10" s="56">
        <v>0</v>
      </c>
    </row>
    <row r="11" spans="1:3" ht="15.75">
      <c r="A11" s="56"/>
      <c r="B11" s="57"/>
      <c r="C11" s="56"/>
    </row>
    <row r="12" spans="1:3" ht="15.75">
      <c r="A12" s="56" t="s">
        <v>178</v>
      </c>
      <c r="B12" s="57" t="s">
        <v>179</v>
      </c>
      <c r="C12" s="317">
        <v>53171.7</v>
      </c>
    </row>
    <row r="13" spans="1:3" ht="15.75">
      <c r="A13" s="52"/>
      <c r="B13" s="58"/>
      <c r="C13" s="52"/>
    </row>
    <row r="14" spans="1:3" ht="15.75">
      <c r="A14" s="52"/>
      <c r="B14" s="58"/>
      <c r="C14" s="53" t="s">
        <v>180</v>
      </c>
    </row>
    <row r="15" spans="1:3" ht="15.75">
      <c r="A15" s="383" t="s">
        <v>181</v>
      </c>
      <c r="B15" s="383"/>
      <c r="C15" s="383"/>
    </row>
    <row r="16" spans="1:3" ht="15.75">
      <c r="A16" s="52"/>
      <c r="B16" s="58"/>
      <c r="C16" s="52"/>
    </row>
    <row r="17" spans="1:3" ht="31.5">
      <c r="A17" s="54" t="s">
        <v>3</v>
      </c>
      <c r="B17" s="55" t="s">
        <v>129</v>
      </c>
      <c r="C17" s="54" t="s">
        <v>182</v>
      </c>
    </row>
    <row r="18" spans="1:3" ht="15.75">
      <c r="A18" s="54">
        <v>1</v>
      </c>
      <c r="B18" s="54">
        <v>2</v>
      </c>
      <c r="C18" s="54">
        <v>3</v>
      </c>
    </row>
    <row r="19" spans="1:3" ht="15.75">
      <c r="A19" s="56" t="s">
        <v>183</v>
      </c>
      <c r="B19" s="57" t="s">
        <v>175</v>
      </c>
      <c r="C19" s="56">
        <v>0</v>
      </c>
    </row>
    <row r="20" spans="1:3" ht="63">
      <c r="A20" s="59" t="s">
        <v>184</v>
      </c>
      <c r="B20" s="60" t="s">
        <v>176</v>
      </c>
      <c r="C20" s="56">
        <v>0</v>
      </c>
    </row>
    <row r="21" spans="1:3" ht="47.25">
      <c r="A21" s="59" t="s">
        <v>185</v>
      </c>
      <c r="B21" s="60" t="s">
        <v>186</v>
      </c>
      <c r="C21" s="56">
        <v>0</v>
      </c>
    </row>
    <row r="22" spans="1:3" ht="15">
      <c r="A22" s="61"/>
      <c r="B22" s="62"/>
      <c r="C22" s="61"/>
    </row>
    <row r="23" spans="1:3" ht="15">
      <c r="A23" s="61"/>
      <c r="B23" s="62"/>
      <c r="C23" s="61"/>
    </row>
    <row r="24" ht="12.75">
      <c r="B24" s="43"/>
    </row>
    <row r="25" ht="12.75">
      <c r="B25" s="43"/>
    </row>
    <row r="26" ht="12.75">
      <c r="B26" s="43"/>
    </row>
    <row r="27" ht="12.75">
      <c r="B27" s="43"/>
    </row>
    <row r="28" ht="12.75">
      <c r="B28" s="43"/>
    </row>
    <row r="29" ht="12.75">
      <c r="B29" s="43"/>
    </row>
    <row r="30" ht="12.75">
      <c r="B30" s="43"/>
    </row>
  </sheetData>
  <sheetProtection/>
  <mergeCells count="4">
    <mergeCell ref="A2:C2"/>
    <mergeCell ref="A3:C3"/>
    <mergeCell ref="A4:C4"/>
    <mergeCell ref="A15:C1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X171"/>
  <sheetViews>
    <sheetView tabSelected="1" zoomScalePageLayoutView="0" workbookViewId="0" topLeftCell="A138">
      <selection activeCell="A2" sqref="A2:F150"/>
    </sheetView>
  </sheetViews>
  <sheetFormatPr defaultColWidth="0.875" defaultRowHeight="12.75"/>
  <cols>
    <col min="1" max="1" width="49.875" style="77" customWidth="1"/>
    <col min="2" max="2" width="8.00390625" style="269" customWidth="1"/>
    <col min="3" max="3" width="11.375" style="274" customWidth="1"/>
    <col min="4" max="4" width="15.875" style="77" customWidth="1"/>
    <col min="5" max="5" width="15.75390625" style="77" customWidth="1"/>
    <col min="6" max="6" width="15.125" style="77" customWidth="1"/>
    <col min="7" max="7" width="25.00390625" style="77" customWidth="1"/>
    <col min="8" max="8" width="13.00390625" style="77" customWidth="1"/>
    <col min="9" max="18" width="0.875" style="77" hidden="1" customWidth="1"/>
    <col min="19" max="19" width="31.75390625" style="77" customWidth="1"/>
    <col min="20" max="20" width="23.125" style="77" customWidth="1"/>
    <col min="21" max="21" width="31.875" style="77" customWidth="1"/>
    <col min="22" max="22" width="0.875" style="77" customWidth="1"/>
    <col min="23" max="23" width="20.125" style="77" customWidth="1"/>
    <col min="24" max="24" width="15.125" style="77" customWidth="1"/>
    <col min="25" max="25" width="15.00390625" style="77" customWidth="1"/>
    <col min="26" max="26" width="17.125" style="77" customWidth="1"/>
    <col min="27" max="16384" width="0.875" style="77" customWidth="1"/>
  </cols>
  <sheetData>
    <row r="1" ht="3" customHeight="1"/>
    <row r="2" spans="1:6" s="81" customFormat="1" ht="15" customHeight="1">
      <c r="A2" s="330" t="s">
        <v>10</v>
      </c>
      <c r="B2" s="330"/>
      <c r="C2" s="330"/>
      <c r="D2" s="330"/>
      <c r="E2" s="330"/>
      <c r="F2" s="7"/>
    </row>
    <row r="3" spans="1:6" ht="15.75" customHeight="1">
      <c r="A3" s="6"/>
      <c r="D3" s="6"/>
      <c r="E3" s="6"/>
      <c r="F3" s="6"/>
    </row>
    <row r="4" spans="1:23" s="67" customFormat="1" ht="14.25" customHeight="1">
      <c r="A4" s="392" t="s">
        <v>3</v>
      </c>
      <c r="B4" s="367" t="s">
        <v>115</v>
      </c>
      <c r="C4" s="394" t="s">
        <v>123</v>
      </c>
      <c r="D4" s="396" t="s">
        <v>109</v>
      </c>
      <c r="E4" s="390" t="s">
        <v>106</v>
      </c>
      <c r="F4" s="391"/>
      <c r="G4" s="385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144"/>
      <c r="V4" s="144"/>
      <c r="W4" s="144"/>
    </row>
    <row r="5" spans="1:23" s="67" customFormat="1" ht="92.25" customHeight="1">
      <c r="A5" s="393"/>
      <c r="B5" s="374"/>
      <c r="C5" s="395"/>
      <c r="D5" s="397"/>
      <c r="E5" s="220" t="s">
        <v>110</v>
      </c>
      <c r="F5" s="199" t="s">
        <v>111</v>
      </c>
      <c r="G5" s="385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144"/>
      <c r="V5" s="144"/>
      <c r="W5" s="144"/>
    </row>
    <row r="6" spans="1:23" ht="15">
      <c r="A6" s="242" t="s">
        <v>311</v>
      </c>
      <c r="B6" s="185"/>
      <c r="C6" s="261"/>
      <c r="D6" s="243">
        <f>E6</f>
        <v>7055457.85</v>
      </c>
      <c r="E6" s="243">
        <f>E8+E9+E16</f>
        <v>7055457.85</v>
      </c>
      <c r="F6" s="212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109"/>
      <c r="V6" s="109"/>
      <c r="W6" s="109"/>
    </row>
    <row r="7" spans="1:23" s="6" customFormat="1" ht="12.75" customHeight="1">
      <c r="A7" s="224" t="s">
        <v>5</v>
      </c>
      <c r="B7" s="65"/>
      <c r="C7" s="218"/>
      <c r="D7" s="219"/>
      <c r="E7" s="219"/>
      <c r="F7" s="190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105"/>
      <c r="V7" s="105"/>
      <c r="W7" s="106"/>
    </row>
    <row r="8" spans="1:23" s="82" customFormat="1" ht="12.75" customHeight="1">
      <c r="A8" s="244" t="s">
        <v>103</v>
      </c>
      <c r="B8" s="179"/>
      <c r="C8" s="309" t="s">
        <v>6</v>
      </c>
      <c r="D8" s="223">
        <f>E8</f>
        <v>0</v>
      </c>
      <c r="E8" s="223">
        <v>0</v>
      </c>
      <c r="F8" s="214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10"/>
      <c r="V8" s="110"/>
      <c r="W8" s="110"/>
    </row>
    <row r="9" spans="1:23" s="82" customFormat="1" ht="35.25" customHeight="1">
      <c r="A9" s="244" t="s">
        <v>23</v>
      </c>
      <c r="B9" s="179"/>
      <c r="C9" s="309" t="s">
        <v>6</v>
      </c>
      <c r="D9" s="223">
        <f>E9</f>
        <v>5600600.43</v>
      </c>
      <c r="E9" s="223">
        <f>E10+E11</f>
        <v>5600600.43</v>
      </c>
      <c r="F9" s="214"/>
      <c r="G9" s="120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0"/>
      <c r="V9" s="110"/>
      <c r="W9" s="132"/>
    </row>
    <row r="10" spans="1:23" s="6" customFormat="1" ht="25.5" customHeight="1">
      <c r="A10" s="182" t="s">
        <v>116</v>
      </c>
      <c r="B10" s="186">
        <v>130</v>
      </c>
      <c r="C10" s="234" t="s">
        <v>6</v>
      </c>
      <c r="D10" s="233">
        <v>2273976.75</v>
      </c>
      <c r="E10" s="233">
        <f>D10</f>
        <v>2273976.75</v>
      </c>
      <c r="F10" s="191"/>
      <c r="G10" s="176">
        <f>2273976.75-500000-154000-500000-200000-200000-300000-300000-70000</f>
        <v>49976.75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05"/>
      <c r="V10" s="105"/>
      <c r="W10" s="106"/>
    </row>
    <row r="11" spans="1:23" s="6" customFormat="1" ht="27" customHeight="1">
      <c r="A11" s="311" t="s">
        <v>305</v>
      </c>
      <c r="B11" s="312">
        <v>180</v>
      </c>
      <c r="C11" s="313" t="s">
        <v>270</v>
      </c>
      <c r="D11" s="314">
        <f>D12+D13+D14+D15</f>
        <v>3326623.68</v>
      </c>
      <c r="E11" s="314">
        <f>E12+E13+E14+E15</f>
        <v>3326623.68</v>
      </c>
      <c r="F11" s="315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5"/>
      <c r="V11" s="105"/>
      <c r="W11" s="106"/>
    </row>
    <row r="12" spans="1:23" s="6" customFormat="1" ht="27" customHeight="1">
      <c r="A12" s="182" t="s">
        <v>306</v>
      </c>
      <c r="B12" s="164">
        <v>180</v>
      </c>
      <c r="C12" s="234" t="s">
        <v>270</v>
      </c>
      <c r="D12" s="233">
        <f>E12</f>
        <v>400000</v>
      </c>
      <c r="E12" s="233">
        <v>400000</v>
      </c>
      <c r="F12" s="191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05"/>
      <c r="V12" s="105"/>
      <c r="W12" s="106"/>
    </row>
    <row r="13" spans="1:23" s="6" customFormat="1" ht="27" customHeight="1">
      <c r="A13" s="182" t="s">
        <v>307</v>
      </c>
      <c r="B13" s="164">
        <v>180</v>
      </c>
      <c r="C13" s="234" t="s">
        <v>270</v>
      </c>
      <c r="D13" s="233">
        <v>508367.56</v>
      </c>
      <c r="E13" s="233">
        <f>D13</f>
        <v>508367.56</v>
      </c>
      <c r="F13" s="19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05"/>
      <c r="V13" s="105"/>
      <c r="W13" s="106"/>
    </row>
    <row r="14" spans="1:23" s="6" customFormat="1" ht="27" customHeight="1">
      <c r="A14" s="182" t="s">
        <v>291</v>
      </c>
      <c r="B14" s="164">
        <v>180</v>
      </c>
      <c r="C14" s="234" t="s">
        <v>270</v>
      </c>
      <c r="D14" s="233">
        <f>E14</f>
        <v>68928</v>
      </c>
      <c r="E14" s="233">
        <v>68928</v>
      </c>
      <c r="F14" s="191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105"/>
      <c r="V14" s="105"/>
      <c r="W14" s="106"/>
    </row>
    <row r="15" spans="1:23" s="6" customFormat="1" ht="27" customHeight="1">
      <c r="A15" s="182" t="s">
        <v>310</v>
      </c>
      <c r="B15" s="164">
        <v>180</v>
      </c>
      <c r="C15" s="234" t="s">
        <v>270</v>
      </c>
      <c r="D15" s="233">
        <f>E15</f>
        <v>2349328.12</v>
      </c>
      <c r="E15" s="233">
        <v>2349328.12</v>
      </c>
      <c r="F15" s="19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05"/>
      <c r="V15" s="105"/>
      <c r="W15" s="106"/>
    </row>
    <row r="16" spans="1:23" s="6" customFormat="1" ht="27" customHeight="1">
      <c r="A16" s="244" t="s">
        <v>312</v>
      </c>
      <c r="B16" s="179"/>
      <c r="C16" s="309"/>
      <c r="D16" s="223">
        <f>D18+D19+D17</f>
        <v>1454857.42</v>
      </c>
      <c r="E16" s="223">
        <f>E18+E19+E17</f>
        <v>1454857.42</v>
      </c>
      <c r="F16" s="214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105"/>
      <c r="V16" s="105"/>
      <c r="W16" s="106"/>
    </row>
    <row r="17" spans="1:23" s="6" customFormat="1" ht="27" customHeight="1">
      <c r="A17" s="182" t="s">
        <v>255</v>
      </c>
      <c r="B17" s="65">
        <v>180</v>
      </c>
      <c r="C17" s="218" t="s">
        <v>270</v>
      </c>
      <c r="D17" s="233">
        <f>E17</f>
        <v>472713.04</v>
      </c>
      <c r="E17" s="233">
        <v>472713.04</v>
      </c>
      <c r="F17" s="192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05"/>
      <c r="V17" s="105"/>
      <c r="W17" s="106"/>
    </row>
    <row r="18" spans="1:23" s="6" customFormat="1" ht="27" customHeight="1">
      <c r="A18" s="182" t="s">
        <v>313</v>
      </c>
      <c r="B18" s="164">
        <v>180</v>
      </c>
      <c r="C18" s="234" t="s">
        <v>270</v>
      </c>
      <c r="D18" s="233">
        <f>E18</f>
        <v>461900</v>
      </c>
      <c r="E18" s="233">
        <v>461900</v>
      </c>
      <c r="F18" s="191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105"/>
      <c r="V18" s="105"/>
      <c r="W18" s="106"/>
    </row>
    <row r="19" spans="1:23" s="6" customFormat="1" ht="27" customHeight="1">
      <c r="A19" s="182" t="s">
        <v>314</v>
      </c>
      <c r="B19" s="164">
        <v>180</v>
      </c>
      <c r="C19" s="234" t="s">
        <v>270</v>
      </c>
      <c r="D19" s="233">
        <f>E19</f>
        <v>520244.38</v>
      </c>
      <c r="E19" s="233">
        <v>520244.38</v>
      </c>
      <c r="F19" s="19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105"/>
      <c r="V19" s="105"/>
      <c r="W19" s="106"/>
    </row>
    <row r="20" spans="1:23" s="6" customFormat="1" ht="21" customHeight="1">
      <c r="A20" s="246" t="s">
        <v>11</v>
      </c>
      <c r="B20" s="187"/>
      <c r="C20" s="262" t="s">
        <v>6</v>
      </c>
      <c r="D20" s="247">
        <f>E20</f>
        <v>211593615</v>
      </c>
      <c r="E20" s="247">
        <f>E22+E24+E25+E37+E41+E23</f>
        <v>211593615</v>
      </c>
      <c r="F20" s="213"/>
      <c r="G20" s="120">
        <f>D20+D6</f>
        <v>218649072.85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05"/>
      <c r="V20" s="105"/>
      <c r="W20" s="106"/>
    </row>
    <row r="21" spans="1:23" s="6" customFormat="1" ht="15" customHeight="1">
      <c r="A21" s="224" t="s">
        <v>5</v>
      </c>
      <c r="B21" s="65"/>
      <c r="C21" s="218"/>
      <c r="D21" s="219"/>
      <c r="E21" s="219"/>
      <c r="F21" s="190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105"/>
      <c r="V21" s="105"/>
      <c r="W21" s="106"/>
    </row>
    <row r="22" spans="1:37" s="6" customFormat="1" ht="26.25" customHeight="1">
      <c r="A22" s="244" t="s">
        <v>299</v>
      </c>
      <c r="B22" s="179">
        <v>130</v>
      </c>
      <c r="C22" s="245" t="s">
        <v>6</v>
      </c>
      <c r="D22" s="223">
        <f>E22</f>
        <v>84945700</v>
      </c>
      <c r="E22" s="223">
        <v>84945700</v>
      </c>
      <c r="F22" s="214"/>
      <c r="G22" s="79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05"/>
      <c r="V22" s="105"/>
      <c r="W22" s="118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s="6" customFormat="1" ht="30" customHeight="1">
      <c r="A23" s="244" t="s">
        <v>300</v>
      </c>
      <c r="B23" s="179">
        <v>130</v>
      </c>
      <c r="C23" s="245" t="s">
        <v>6</v>
      </c>
      <c r="D23" s="223">
        <f>E23</f>
        <v>70564300</v>
      </c>
      <c r="E23" s="223">
        <v>70564300</v>
      </c>
      <c r="F23" s="214"/>
      <c r="G23" s="79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05"/>
      <c r="V23" s="105"/>
      <c r="W23" s="118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s="6" customFormat="1" ht="26.25" customHeight="1">
      <c r="A24" s="249" t="s">
        <v>271</v>
      </c>
      <c r="B24" s="66">
        <v>140</v>
      </c>
      <c r="C24" s="218" t="s">
        <v>272</v>
      </c>
      <c r="D24" s="235">
        <v>0</v>
      </c>
      <c r="E24" s="235">
        <v>0</v>
      </c>
      <c r="F24" s="192"/>
      <c r="G24" s="79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05"/>
      <c r="V24" s="105"/>
      <c r="W24" s="118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s="6" customFormat="1" ht="15.75" customHeight="1">
      <c r="A25" s="248" t="s">
        <v>104</v>
      </c>
      <c r="B25" s="179">
        <v>180</v>
      </c>
      <c r="C25" s="245" t="s">
        <v>269</v>
      </c>
      <c r="D25" s="223">
        <f>SUM(D27:D35)</f>
        <v>50052940</v>
      </c>
      <c r="E25" s="223">
        <f>SUM(E27:E35)</f>
        <v>50052940</v>
      </c>
      <c r="F25" s="214"/>
      <c r="G25" s="176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</row>
    <row r="26" spans="1:23" s="6" customFormat="1" ht="15" customHeight="1">
      <c r="A26" s="256" t="s">
        <v>5</v>
      </c>
      <c r="B26" s="66"/>
      <c r="C26" s="218"/>
      <c r="D26" s="235"/>
      <c r="E26" s="235"/>
      <c r="F26" s="19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105"/>
      <c r="V26" s="105"/>
      <c r="W26" s="105"/>
    </row>
    <row r="27" spans="1:25" s="6" customFormat="1" ht="35.25" customHeight="1">
      <c r="A27" s="224" t="s">
        <v>244</v>
      </c>
      <c r="B27" s="65">
        <v>180</v>
      </c>
      <c r="C27" s="218"/>
      <c r="D27" s="219">
        <f aca="true" t="shared" si="0" ref="D27:D37">E27</f>
        <v>1836000</v>
      </c>
      <c r="E27" s="219">
        <v>1836000</v>
      </c>
      <c r="F27" s="192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105"/>
      <c r="V27" s="105"/>
      <c r="W27" s="105"/>
      <c r="Y27" s="79"/>
    </row>
    <row r="28" spans="1:25" s="6" customFormat="1" ht="25.5" customHeight="1">
      <c r="A28" s="224" t="s">
        <v>245</v>
      </c>
      <c r="B28" s="65">
        <v>180</v>
      </c>
      <c r="C28" s="218"/>
      <c r="D28" s="219">
        <f t="shared" si="0"/>
        <v>32702700</v>
      </c>
      <c r="E28" s="219">
        <f>10629100+22073600</f>
        <v>32702700</v>
      </c>
      <c r="F28" s="19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105"/>
      <c r="V28" s="105"/>
      <c r="W28" s="106"/>
      <c r="X28" s="79"/>
      <c r="Y28" s="79"/>
    </row>
    <row r="29" spans="1:25" s="6" customFormat="1" ht="24.75" customHeight="1">
      <c r="A29" s="224" t="s">
        <v>246</v>
      </c>
      <c r="B29" s="65">
        <v>180</v>
      </c>
      <c r="C29" s="218"/>
      <c r="D29" s="219">
        <f t="shared" si="0"/>
        <v>380200</v>
      </c>
      <c r="E29" s="219">
        <v>380200</v>
      </c>
      <c r="F29" s="192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05"/>
      <c r="V29" s="105"/>
      <c r="W29" s="106"/>
      <c r="Y29" s="79"/>
    </row>
    <row r="30" spans="1:25" s="6" customFormat="1" ht="24.75" customHeight="1">
      <c r="A30" s="224" t="s">
        <v>301</v>
      </c>
      <c r="B30" s="65">
        <v>180</v>
      </c>
      <c r="C30" s="218"/>
      <c r="D30" s="219">
        <f t="shared" si="0"/>
        <v>2938400</v>
      </c>
      <c r="E30" s="219">
        <v>2938400</v>
      </c>
      <c r="F30" s="19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05"/>
      <c r="V30" s="105"/>
      <c r="W30" s="106"/>
      <c r="Y30" s="79"/>
    </row>
    <row r="31" spans="1:25" s="6" customFormat="1" ht="51" customHeight="1">
      <c r="A31" s="224" t="s">
        <v>302</v>
      </c>
      <c r="B31" s="65">
        <v>180</v>
      </c>
      <c r="C31" s="218"/>
      <c r="D31" s="219">
        <f t="shared" si="0"/>
        <v>549000</v>
      </c>
      <c r="E31" s="219">
        <v>549000</v>
      </c>
      <c r="F31" s="192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105"/>
      <c r="V31" s="105"/>
      <c r="W31" s="106"/>
      <c r="Y31" s="79"/>
    </row>
    <row r="32" spans="1:24" s="6" customFormat="1" ht="36" customHeight="1">
      <c r="A32" s="224" t="s">
        <v>255</v>
      </c>
      <c r="B32" s="65">
        <v>180</v>
      </c>
      <c r="C32" s="218"/>
      <c r="D32" s="219">
        <f t="shared" si="0"/>
        <v>6122700</v>
      </c>
      <c r="E32" s="219">
        <v>6122700</v>
      </c>
      <c r="F32" s="192"/>
      <c r="G32" s="176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05"/>
      <c r="V32" s="105"/>
      <c r="W32" s="106"/>
      <c r="X32" s="127"/>
    </row>
    <row r="33" spans="1:24" s="6" customFormat="1" ht="36" customHeight="1">
      <c r="A33" s="224" t="s">
        <v>340</v>
      </c>
      <c r="B33" s="65">
        <v>180</v>
      </c>
      <c r="C33" s="218"/>
      <c r="D33" s="219">
        <f t="shared" si="0"/>
        <v>1164000</v>
      </c>
      <c r="E33" s="219">
        <v>1164000</v>
      </c>
      <c r="F33" s="192"/>
      <c r="G33" s="176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05"/>
      <c r="V33" s="105"/>
      <c r="W33" s="106"/>
      <c r="X33" s="127"/>
    </row>
    <row r="34" spans="1:24" s="6" customFormat="1" ht="36" customHeight="1">
      <c r="A34" s="224" t="s">
        <v>316</v>
      </c>
      <c r="B34" s="65">
        <v>180</v>
      </c>
      <c r="C34" s="218"/>
      <c r="D34" s="219">
        <f t="shared" si="0"/>
        <v>2511940</v>
      </c>
      <c r="E34" s="219">
        <v>2511940</v>
      </c>
      <c r="F34" s="192"/>
      <c r="G34" s="176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105"/>
      <c r="V34" s="105"/>
      <c r="W34" s="106"/>
      <c r="X34" s="127"/>
    </row>
    <row r="35" spans="1:24" s="6" customFormat="1" ht="41.25" customHeight="1">
      <c r="A35" s="224" t="s">
        <v>317</v>
      </c>
      <c r="B35" s="65">
        <v>180</v>
      </c>
      <c r="C35" s="218"/>
      <c r="D35" s="219">
        <f t="shared" si="0"/>
        <v>1848000</v>
      </c>
      <c r="E35" s="219">
        <v>1848000</v>
      </c>
      <c r="F35" s="192"/>
      <c r="G35" s="176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05"/>
      <c r="V35" s="105"/>
      <c r="W35" s="106"/>
      <c r="X35" s="127"/>
    </row>
    <row r="36" spans="1:23" s="6" customFormat="1" ht="16.5" customHeight="1">
      <c r="A36" s="240" t="s">
        <v>105</v>
      </c>
      <c r="B36" s="66"/>
      <c r="C36" s="218" t="s">
        <v>6</v>
      </c>
      <c r="D36" s="219">
        <f t="shared" si="0"/>
        <v>0</v>
      </c>
      <c r="E36" s="219">
        <v>0</v>
      </c>
      <c r="F36" s="190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105"/>
      <c r="V36" s="105"/>
      <c r="W36" s="105"/>
    </row>
    <row r="37" spans="1:23" s="6" customFormat="1" ht="34.5" customHeight="1">
      <c r="A37" s="244" t="s">
        <v>23</v>
      </c>
      <c r="B37" s="179">
        <v>130</v>
      </c>
      <c r="C37" s="245" t="s">
        <v>263</v>
      </c>
      <c r="D37" s="223">
        <f t="shared" si="0"/>
        <v>6030675</v>
      </c>
      <c r="E37" s="223">
        <f>E39+E40</f>
        <v>6030675</v>
      </c>
      <c r="F37" s="214"/>
      <c r="G37" s="120"/>
      <c r="H37" s="120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05"/>
      <c r="V37" s="105"/>
      <c r="W37" s="105"/>
    </row>
    <row r="38" spans="1:23" s="6" customFormat="1" ht="15" customHeight="1">
      <c r="A38" s="224" t="s">
        <v>5</v>
      </c>
      <c r="B38" s="66"/>
      <c r="C38" s="218"/>
      <c r="D38" s="235"/>
      <c r="E38" s="235"/>
      <c r="F38" s="19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105"/>
      <c r="V38" s="105"/>
      <c r="W38" s="105"/>
    </row>
    <row r="39" spans="1:23" s="6" customFormat="1" ht="27" customHeight="1">
      <c r="A39" s="224" t="s">
        <v>116</v>
      </c>
      <c r="B39" s="65">
        <v>130</v>
      </c>
      <c r="C39" s="83">
        <v>131</v>
      </c>
      <c r="D39" s="219">
        <f>E39</f>
        <v>4500000</v>
      </c>
      <c r="E39" s="219">
        <v>4500000</v>
      </c>
      <c r="F39" s="192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105"/>
      <c r="V39" s="105"/>
      <c r="W39" s="105"/>
    </row>
    <row r="40" spans="1:23" s="6" customFormat="1" ht="23.25" customHeight="1">
      <c r="A40" s="224" t="s">
        <v>256</v>
      </c>
      <c r="B40" s="66">
        <v>130</v>
      </c>
      <c r="C40" s="83">
        <v>131</v>
      </c>
      <c r="D40" s="219">
        <f>E40</f>
        <v>1530675</v>
      </c>
      <c r="E40" s="219">
        <v>1530675</v>
      </c>
      <c r="F40" s="192"/>
      <c r="G40" s="15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05"/>
      <c r="V40" s="105"/>
      <c r="W40" s="106"/>
    </row>
    <row r="41" spans="1:23" s="6" customFormat="1" ht="23.25" customHeight="1" hidden="1">
      <c r="A41" s="221" t="s">
        <v>289</v>
      </c>
      <c r="B41" s="179">
        <v>180</v>
      </c>
      <c r="C41" s="222">
        <v>189</v>
      </c>
      <c r="D41" s="223">
        <f>D42+D43+D44+D45+D46+D47</f>
        <v>0</v>
      </c>
      <c r="E41" s="223">
        <f>E42+E43+E44+E45+E46+E47</f>
        <v>0</v>
      </c>
      <c r="F41" s="214"/>
      <c r="G41" s="151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05"/>
      <c r="V41" s="105"/>
      <c r="W41" s="106"/>
    </row>
    <row r="42" spans="1:38" s="6" customFormat="1" ht="23.25" customHeight="1" hidden="1">
      <c r="A42" s="224" t="s">
        <v>275</v>
      </c>
      <c r="B42" s="66">
        <v>180</v>
      </c>
      <c r="C42" s="83">
        <v>189</v>
      </c>
      <c r="D42" s="219">
        <f aca="true" t="shared" si="1" ref="D42:D49">E42</f>
        <v>0</v>
      </c>
      <c r="E42" s="219">
        <v>0</v>
      </c>
      <c r="F42" s="192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105"/>
      <c r="V42" s="105"/>
      <c r="W42" s="106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5"/>
    </row>
    <row r="43" spans="1:38" s="6" customFormat="1" ht="23.25" customHeight="1" hidden="1">
      <c r="A43" s="224" t="s">
        <v>273</v>
      </c>
      <c r="B43" s="66">
        <v>180</v>
      </c>
      <c r="C43" s="83">
        <v>189</v>
      </c>
      <c r="D43" s="219">
        <f t="shared" si="1"/>
        <v>0</v>
      </c>
      <c r="E43" s="219">
        <v>0</v>
      </c>
      <c r="F43" s="192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105"/>
      <c r="V43" s="105"/>
      <c r="W43" s="105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5"/>
    </row>
    <row r="44" spans="1:38" s="6" customFormat="1" ht="23.25" customHeight="1" hidden="1">
      <c r="A44" s="224" t="s">
        <v>282</v>
      </c>
      <c r="B44" s="66">
        <v>180</v>
      </c>
      <c r="C44" s="218" t="s">
        <v>270</v>
      </c>
      <c r="D44" s="219">
        <f t="shared" si="1"/>
        <v>0</v>
      </c>
      <c r="E44" s="219">
        <v>0</v>
      </c>
      <c r="F44" s="192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05"/>
      <c r="V44" s="105"/>
      <c r="W44" s="105"/>
      <c r="X44" s="107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</row>
    <row r="45" spans="1:38" s="6" customFormat="1" ht="23.25" customHeight="1" hidden="1">
      <c r="A45" s="224" t="s">
        <v>283</v>
      </c>
      <c r="B45" s="66">
        <v>180</v>
      </c>
      <c r="C45" s="218" t="s">
        <v>270</v>
      </c>
      <c r="D45" s="219">
        <f t="shared" si="1"/>
        <v>0</v>
      </c>
      <c r="E45" s="219">
        <v>0</v>
      </c>
      <c r="F45" s="192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05"/>
      <c r="V45" s="105"/>
      <c r="W45" s="105"/>
      <c r="X45" s="107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</row>
    <row r="46" spans="1:38" s="6" customFormat="1" ht="23.25" customHeight="1" hidden="1">
      <c r="A46" s="224" t="s">
        <v>288</v>
      </c>
      <c r="B46" s="66">
        <v>180</v>
      </c>
      <c r="C46" s="218" t="s">
        <v>270</v>
      </c>
      <c r="D46" s="219">
        <f t="shared" si="1"/>
        <v>0</v>
      </c>
      <c r="E46" s="228">
        <v>0</v>
      </c>
      <c r="F46" s="192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105"/>
      <c r="V46" s="105"/>
      <c r="W46" s="105"/>
      <c r="X46" s="107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</row>
    <row r="47" spans="1:38" s="6" customFormat="1" ht="23.25" customHeight="1" hidden="1">
      <c r="A47" s="224" t="s">
        <v>294</v>
      </c>
      <c r="B47" s="66">
        <v>180</v>
      </c>
      <c r="C47" s="218" t="s">
        <v>270</v>
      </c>
      <c r="D47" s="219">
        <f t="shared" si="1"/>
        <v>0</v>
      </c>
      <c r="E47" s="228">
        <v>0</v>
      </c>
      <c r="F47" s="192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05"/>
      <c r="V47" s="105"/>
      <c r="W47" s="105"/>
      <c r="X47" s="107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</row>
    <row r="48" spans="1:38" s="6" customFormat="1" ht="26.25" customHeight="1" hidden="1">
      <c r="A48" s="240" t="s">
        <v>8</v>
      </c>
      <c r="B48" s="66" t="s">
        <v>6</v>
      </c>
      <c r="C48" s="263" t="s">
        <v>6</v>
      </c>
      <c r="D48" s="235">
        <f t="shared" si="1"/>
        <v>0</v>
      </c>
      <c r="E48" s="235">
        <v>0</v>
      </c>
      <c r="F48" s="192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105"/>
      <c r="V48" s="105"/>
      <c r="W48" s="105"/>
      <c r="X48" s="106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</row>
    <row r="49" spans="1:38" s="6" customFormat="1" ht="24" customHeight="1">
      <c r="A49" s="241" t="s">
        <v>12</v>
      </c>
      <c r="B49" s="181"/>
      <c r="C49" s="264">
        <v>900</v>
      </c>
      <c r="D49" s="239">
        <f t="shared" si="1"/>
        <v>217194215.43</v>
      </c>
      <c r="E49" s="239">
        <f>E51+E108+E91+E71</f>
        <v>217194215.43</v>
      </c>
      <c r="F49" s="195"/>
      <c r="G49" s="120">
        <f>E49</f>
        <v>217194215.43</v>
      </c>
      <c r="H49" s="120">
        <f>G20-G49</f>
        <v>1454857.419999987</v>
      </c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05"/>
      <c r="V49" s="105"/>
      <c r="W49" s="105"/>
      <c r="X49" s="167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</row>
    <row r="50" spans="1:38" s="6" customFormat="1" ht="15">
      <c r="A50" s="224" t="s">
        <v>5</v>
      </c>
      <c r="B50" s="65"/>
      <c r="C50" s="250"/>
      <c r="D50" s="235"/>
      <c r="E50" s="235"/>
      <c r="F50" s="19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105"/>
      <c r="V50" s="105"/>
      <c r="W50" s="105"/>
      <c r="X50" s="131"/>
      <c r="Y50" s="131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</row>
    <row r="51" spans="1:44" s="6" customFormat="1" ht="49.5" customHeight="1">
      <c r="A51" s="241" t="s">
        <v>296</v>
      </c>
      <c r="B51" s="181" t="s">
        <v>6</v>
      </c>
      <c r="C51" s="265" t="s">
        <v>6</v>
      </c>
      <c r="D51" s="239">
        <f>D52+D58+D56+D68+D69+D70</f>
        <v>84945700</v>
      </c>
      <c r="E51" s="239">
        <f>E52+E58+E56+E68+E69+E70</f>
        <v>84945700</v>
      </c>
      <c r="F51" s="198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05"/>
      <c r="V51" s="105"/>
      <c r="W51" s="132"/>
      <c r="X51" s="131"/>
      <c r="Y51" s="131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</row>
    <row r="52" spans="1:44" s="6" customFormat="1" ht="20.25" customHeight="1">
      <c r="A52" s="240" t="s">
        <v>298</v>
      </c>
      <c r="B52" s="305" t="s">
        <v>6</v>
      </c>
      <c r="C52" s="306" t="s">
        <v>196</v>
      </c>
      <c r="D52" s="307">
        <f>D53+D54+D57</f>
        <v>56319497</v>
      </c>
      <c r="E52" s="307">
        <f>E53+E54+E57</f>
        <v>56319497</v>
      </c>
      <c r="F52" s="308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05"/>
      <c r="V52" s="105"/>
      <c r="W52" s="132"/>
      <c r="X52" s="131"/>
      <c r="Y52" s="131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</row>
    <row r="53" spans="1:50" s="82" customFormat="1" ht="15" customHeight="1">
      <c r="A53" s="182" t="s">
        <v>117</v>
      </c>
      <c r="B53" s="164">
        <v>111</v>
      </c>
      <c r="C53" s="234" t="s">
        <v>19</v>
      </c>
      <c r="D53" s="233">
        <f aca="true" t="shared" si="2" ref="D53:D58">E53</f>
        <v>43161676</v>
      </c>
      <c r="E53" s="233">
        <v>43161676</v>
      </c>
      <c r="F53" s="191"/>
      <c r="G53" s="146">
        <f>E53+E73</f>
        <v>70314794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72"/>
      <c r="T53" s="107"/>
      <c r="U53" s="110"/>
      <c r="V53" s="110"/>
      <c r="W53" s="132"/>
      <c r="X53" s="168"/>
      <c r="Y53" s="132"/>
      <c r="Z53" s="133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6"/>
      <c r="AT53" s="6"/>
      <c r="AU53" s="6"/>
      <c r="AV53" s="6"/>
      <c r="AW53" s="6"/>
      <c r="AX53" s="6"/>
    </row>
    <row r="54" spans="1:50" s="82" customFormat="1" ht="28.5" customHeight="1">
      <c r="A54" s="182" t="s">
        <v>118</v>
      </c>
      <c r="B54" s="164">
        <v>112</v>
      </c>
      <c r="C54" s="234" t="s">
        <v>18</v>
      </c>
      <c r="D54" s="233">
        <f t="shared" si="2"/>
        <v>123000</v>
      </c>
      <c r="E54" s="233">
        <v>123000</v>
      </c>
      <c r="F54" s="191"/>
      <c r="G54" s="147"/>
      <c r="H54" s="120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0"/>
      <c r="V54" s="110"/>
      <c r="W54" s="132"/>
      <c r="X54" s="105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34"/>
      <c r="AM54" s="134"/>
      <c r="AN54" s="134"/>
      <c r="AO54" s="134"/>
      <c r="AP54" s="134"/>
      <c r="AQ54" s="134"/>
      <c r="AR54" s="134"/>
      <c r="AS54" s="103"/>
      <c r="AT54" s="103"/>
      <c r="AU54" s="103"/>
      <c r="AV54" s="103"/>
      <c r="AW54" s="103"/>
      <c r="AX54" s="103"/>
    </row>
    <row r="55" spans="1:50" s="82" customFormat="1" ht="28.5" customHeight="1">
      <c r="A55" s="182" t="s">
        <v>118</v>
      </c>
      <c r="B55" s="164">
        <v>112</v>
      </c>
      <c r="C55" s="234" t="s">
        <v>17</v>
      </c>
      <c r="D55" s="233">
        <f t="shared" si="2"/>
        <v>0</v>
      </c>
      <c r="E55" s="233">
        <f>300000-300000</f>
        <v>0</v>
      </c>
      <c r="F55" s="191"/>
      <c r="G55" s="173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10"/>
      <c r="V55" s="110"/>
      <c r="W55" s="132"/>
      <c r="X55" s="168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35"/>
      <c r="AM55" s="135"/>
      <c r="AN55" s="135"/>
      <c r="AO55" s="135"/>
      <c r="AP55" s="135"/>
      <c r="AQ55" s="135"/>
      <c r="AR55" s="135"/>
      <c r="AS55" s="100"/>
      <c r="AT55" s="100"/>
      <c r="AU55" s="100"/>
      <c r="AV55" s="100"/>
      <c r="AW55" s="100"/>
      <c r="AX55" s="100"/>
    </row>
    <row r="56" spans="1:50" s="82" customFormat="1" ht="28.5" customHeight="1">
      <c r="A56" s="182" t="s">
        <v>248</v>
      </c>
      <c r="B56" s="164">
        <v>113</v>
      </c>
      <c r="C56" s="234" t="s">
        <v>266</v>
      </c>
      <c r="D56" s="233">
        <f t="shared" si="2"/>
        <v>4764500</v>
      </c>
      <c r="E56" s="233">
        <v>4764500</v>
      </c>
      <c r="F56" s="191"/>
      <c r="G56" s="148"/>
      <c r="H56" s="176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110"/>
      <c r="V56" s="110"/>
      <c r="W56" s="162"/>
      <c r="X56" s="168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35"/>
      <c r="AM56" s="135"/>
      <c r="AN56" s="135"/>
      <c r="AO56" s="135"/>
      <c r="AP56" s="135"/>
      <c r="AQ56" s="135"/>
      <c r="AR56" s="135"/>
      <c r="AS56" s="100"/>
      <c r="AT56" s="100"/>
      <c r="AU56" s="100"/>
      <c r="AV56" s="100"/>
      <c r="AW56" s="100"/>
      <c r="AX56" s="100"/>
    </row>
    <row r="57" spans="1:44" s="82" customFormat="1" ht="42" customHeight="1">
      <c r="A57" s="182" t="s">
        <v>119</v>
      </c>
      <c r="B57" s="164">
        <v>119</v>
      </c>
      <c r="C57" s="234">
        <v>213</v>
      </c>
      <c r="D57" s="233">
        <f t="shared" si="2"/>
        <v>13034821</v>
      </c>
      <c r="E57" s="267">
        <v>13034821</v>
      </c>
      <c r="F57" s="197"/>
      <c r="G57" s="149">
        <f>E57+E77</f>
        <v>21235168</v>
      </c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05"/>
      <c r="V57" s="105"/>
      <c r="W57" s="132"/>
      <c r="X57" s="169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10"/>
      <c r="AM57" s="110"/>
      <c r="AN57" s="110"/>
      <c r="AO57" s="110"/>
      <c r="AP57" s="110"/>
      <c r="AQ57" s="110"/>
      <c r="AR57" s="110"/>
    </row>
    <row r="58" spans="1:50" s="6" customFormat="1" ht="27.75" customHeight="1">
      <c r="A58" s="240" t="s">
        <v>120</v>
      </c>
      <c r="B58" s="66">
        <v>244</v>
      </c>
      <c r="C58" s="250" t="s">
        <v>212</v>
      </c>
      <c r="D58" s="235">
        <f t="shared" si="2"/>
        <v>23363227</v>
      </c>
      <c r="E58" s="303">
        <f>E60+E61+E62+E63+E64+E65+E66+E67</f>
        <v>23363227</v>
      </c>
      <c r="F58" s="304"/>
      <c r="G58" s="163"/>
      <c r="H58" s="177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05"/>
      <c r="V58" s="105"/>
      <c r="W58" s="106"/>
      <c r="X58" s="170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10"/>
      <c r="AM58" s="110"/>
      <c r="AN58" s="110"/>
      <c r="AO58" s="110"/>
      <c r="AP58" s="110"/>
      <c r="AQ58" s="110"/>
      <c r="AR58" s="110"/>
      <c r="AS58" s="82"/>
      <c r="AT58" s="82"/>
      <c r="AU58" s="82"/>
      <c r="AV58" s="82"/>
      <c r="AW58" s="82"/>
      <c r="AX58" s="82"/>
    </row>
    <row r="59" spans="1:44" s="6" customFormat="1" ht="13.5" customHeight="1">
      <c r="A59" s="224" t="s">
        <v>4</v>
      </c>
      <c r="B59" s="65"/>
      <c r="C59" s="218"/>
      <c r="D59" s="219"/>
      <c r="E59" s="219"/>
      <c r="F59" s="190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105"/>
      <c r="V59" s="105"/>
      <c r="W59" s="106"/>
      <c r="X59" s="168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5"/>
      <c r="AM59" s="105"/>
      <c r="AN59" s="105"/>
      <c r="AO59" s="105"/>
      <c r="AP59" s="105"/>
      <c r="AQ59" s="105"/>
      <c r="AR59" s="105"/>
    </row>
    <row r="60" spans="1:44" s="6" customFormat="1" ht="13.5" customHeight="1">
      <c r="A60" s="182" t="s">
        <v>13</v>
      </c>
      <c r="B60" s="164">
        <v>244</v>
      </c>
      <c r="C60" s="234" t="s">
        <v>20</v>
      </c>
      <c r="D60" s="233">
        <f>E60</f>
        <v>803693</v>
      </c>
      <c r="E60" s="233">
        <v>803693</v>
      </c>
      <c r="F60" s="190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125"/>
      <c r="V60" s="125"/>
      <c r="W60" s="137"/>
      <c r="X60" s="168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5"/>
      <c r="AM60" s="105"/>
      <c r="AN60" s="105"/>
      <c r="AO60" s="105"/>
      <c r="AP60" s="105"/>
      <c r="AQ60" s="105"/>
      <c r="AR60" s="105"/>
    </row>
    <row r="61" spans="1:44" s="6" customFormat="1" ht="15" customHeight="1">
      <c r="A61" s="182" t="s">
        <v>22</v>
      </c>
      <c r="B61" s="164">
        <v>244</v>
      </c>
      <c r="C61" s="234" t="s">
        <v>0</v>
      </c>
      <c r="D61" s="233">
        <f>E61</f>
        <v>2517740</v>
      </c>
      <c r="E61" s="233">
        <v>2517740</v>
      </c>
      <c r="F61" s="190"/>
      <c r="G61" s="17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25"/>
      <c r="V61" s="125"/>
      <c r="W61" s="162"/>
      <c r="X61" s="168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5"/>
      <c r="AN61" s="105"/>
      <c r="AO61" s="105"/>
      <c r="AP61" s="105"/>
      <c r="AQ61" s="105"/>
      <c r="AR61" s="105"/>
    </row>
    <row r="62" spans="1:44" s="6" customFormat="1" ht="18" customHeight="1">
      <c r="A62" s="182" t="s">
        <v>281</v>
      </c>
      <c r="B62" s="164">
        <v>244</v>
      </c>
      <c r="C62" s="234" t="s">
        <v>278</v>
      </c>
      <c r="D62" s="233">
        <f>E62</f>
        <v>17863</v>
      </c>
      <c r="E62" s="233">
        <v>17863</v>
      </c>
      <c r="F62" s="190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5"/>
      <c r="V62" s="125"/>
      <c r="W62" s="137"/>
      <c r="X62" s="168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5"/>
      <c r="AM62" s="105"/>
      <c r="AN62" s="105"/>
      <c r="AO62" s="105"/>
      <c r="AP62" s="105"/>
      <c r="AQ62" s="105"/>
      <c r="AR62" s="105"/>
    </row>
    <row r="63" spans="1:44" s="6" customFormat="1" ht="15" customHeight="1">
      <c r="A63" s="182" t="s">
        <v>107</v>
      </c>
      <c r="B63" s="164">
        <v>244</v>
      </c>
      <c r="C63" s="234" t="s">
        <v>2</v>
      </c>
      <c r="D63" s="233">
        <f>E63</f>
        <v>5642349</v>
      </c>
      <c r="E63" s="233">
        <v>5642349</v>
      </c>
      <c r="F63" s="190"/>
      <c r="G63" s="121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5"/>
      <c r="V63" s="125"/>
      <c r="W63" s="150"/>
      <c r="X63" s="168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5"/>
      <c r="AN63" s="105"/>
      <c r="AO63" s="105"/>
      <c r="AP63" s="105"/>
      <c r="AQ63" s="105"/>
      <c r="AR63" s="105"/>
    </row>
    <row r="64" spans="1:44" s="6" customFormat="1" ht="13.5" customHeight="1">
      <c r="A64" s="182" t="s">
        <v>14</v>
      </c>
      <c r="B64" s="164">
        <v>244</v>
      </c>
      <c r="C64" s="234">
        <v>226</v>
      </c>
      <c r="D64" s="233">
        <f>E64</f>
        <v>8379220.9</v>
      </c>
      <c r="E64" s="233">
        <v>8379220.9</v>
      </c>
      <c r="F64" s="190"/>
      <c r="G64" s="17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5"/>
      <c r="V64" s="105"/>
      <c r="W64" s="162"/>
      <c r="X64" s="168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5"/>
      <c r="AN64" s="105"/>
      <c r="AO64" s="105"/>
      <c r="AP64" s="105"/>
      <c r="AQ64" s="105"/>
      <c r="AR64" s="105"/>
    </row>
    <row r="65" spans="1:44" s="6" customFormat="1" ht="15" customHeight="1">
      <c r="A65" s="182" t="s">
        <v>24</v>
      </c>
      <c r="B65" s="164">
        <v>244</v>
      </c>
      <c r="C65" s="234" t="s">
        <v>25</v>
      </c>
      <c r="D65" s="233">
        <v>0</v>
      </c>
      <c r="E65" s="233">
        <v>0</v>
      </c>
      <c r="F65" s="190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5"/>
      <c r="V65" s="125"/>
      <c r="W65" s="137"/>
      <c r="X65" s="168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5"/>
      <c r="AM65" s="105"/>
      <c r="AN65" s="105"/>
      <c r="AO65" s="105"/>
      <c r="AP65" s="105"/>
      <c r="AQ65" s="105"/>
      <c r="AR65" s="105"/>
    </row>
    <row r="66" spans="1:44" s="6" customFormat="1" ht="15" customHeight="1">
      <c r="A66" s="182" t="s">
        <v>15</v>
      </c>
      <c r="B66" s="164">
        <v>244</v>
      </c>
      <c r="C66" s="234">
        <v>340</v>
      </c>
      <c r="D66" s="233">
        <f>E66</f>
        <v>2251067</v>
      </c>
      <c r="E66" s="233">
        <v>2251067</v>
      </c>
      <c r="F66" s="190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25"/>
      <c r="V66" s="125"/>
      <c r="W66" s="137"/>
      <c r="X66" s="168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5"/>
      <c r="AM66" s="105"/>
      <c r="AN66" s="105"/>
      <c r="AO66" s="105"/>
      <c r="AP66" s="105"/>
      <c r="AQ66" s="105"/>
      <c r="AR66" s="105"/>
    </row>
    <row r="67" spans="1:44" s="6" customFormat="1" ht="15" customHeight="1">
      <c r="A67" s="182" t="s">
        <v>247</v>
      </c>
      <c r="B67" s="164">
        <v>244</v>
      </c>
      <c r="C67" s="234" t="s">
        <v>266</v>
      </c>
      <c r="D67" s="233">
        <f>E67</f>
        <v>3751294.1</v>
      </c>
      <c r="E67" s="233">
        <v>3751294.1</v>
      </c>
      <c r="F67" s="189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5"/>
      <c r="V67" s="125"/>
      <c r="W67" s="125"/>
      <c r="X67" s="168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5"/>
      <c r="AM67" s="105"/>
      <c r="AN67" s="105"/>
      <c r="AO67" s="105"/>
      <c r="AP67" s="105"/>
      <c r="AQ67" s="105"/>
      <c r="AR67" s="105"/>
    </row>
    <row r="68" spans="1:50" s="82" customFormat="1" ht="24.75" customHeight="1">
      <c r="A68" s="253" t="s">
        <v>121</v>
      </c>
      <c r="B68" s="188">
        <v>851</v>
      </c>
      <c r="C68" s="266" t="s">
        <v>267</v>
      </c>
      <c r="D68" s="251">
        <f>E68</f>
        <v>498476</v>
      </c>
      <c r="E68" s="251">
        <v>498476</v>
      </c>
      <c r="F68" s="190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10"/>
      <c r="V68" s="110"/>
      <c r="W68" s="139"/>
      <c r="X68" s="171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05"/>
      <c r="AM68" s="105"/>
      <c r="AN68" s="105"/>
      <c r="AO68" s="105"/>
      <c r="AP68" s="105"/>
      <c r="AQ68" s="105"/>
      <c r="AR68" s="105"/>
      <c r="AS68" s="6"/>
      <c r="AT68" s="6"/>
      <c r="AU68" s="6"/>
      <c r="AV68" s="6"/>
      <c r="AW68" s="6"/>
      <c r="AX68" s="6"/>
    </row>
    <row r="69" spans="1:44" s="82" customFormat="1" ht="14.25" customHeight="1">
      <c r="A69" s="182" t="s">
        <v>122</v>
      </c>
      <c r="B69" s="164">
        <v>852</v>
      </c>
      <c r="C69" s="234" t="s">
        <v>267</v>
      </c>
      <c r="D69" s="233">
        <f>15000-15000</f>
        <v>0</v>
      </c>
      <c r="E69" s="233">
        <v>0</v>
      </c>
      <c r="F69" s="19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10"/>
      <c r="V69" s="110"/>
      <c r="W69" s="140"/>
      <c r="X69" s="168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10"/>
      <c r="AM69" s="110"/>
      <c r="AN69" s="110"/>
      <c r="AO69" s="110"/>
      <c r="AP69" s="110"/>
      <c r="AQ69" s="110"/>
      <c r="AR69" s="110"/>
    </row>
    <row r="70" spans="1:44" s="82" customFormat="1" ht="28.5" customHeight="1">
      <c r="A70" s="182" t="s">
        <v>240</v>
      </c>
      <c r="B70" s="164">
        <v>321</v>
      </c>
      <c r="C70" s="234" t="s">
        <v>239</v>
      </c>
      <c r="D70" s="233">
        <f>E70</f>
        <v>0</v>
      </c>
      <c r="E70" s="233">
        <v>0</v>
      </c>
      <c r="F70" s="19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10"/>
      <c r="V70" s="110"/>
      <c r="W70" s="140"/>
      <c r="X70" s="168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10"/>
      <c r="AM70" s="110"/>
      <c r="AN70" s="110"/>
      <c r="AO70" s="110"/>
      <c r="AP70" s="110"/>
      <c r="AQ70" s="110"/>
      <c r="AR70" s="110"/>
    </row>
    <row r="71" spans="1:44" s="82" customFormat="1" ht="50.25" customHeight="1">
      <c r="A71" s="241" t="s">
        <v>297</v>
      </c>
      <c r="B71" s="181" t="s">
        <v>6</v>
      </c>
      <c r="C71" s="265" t="s">
        <v>6</v>
      </c>
      <c r="D71" s="239">
        <f>D73+D74+D75+D76+D77+D78+D88+D89+D90</f>
        <v>70564300</v>
      </c>
      <c r="E71" s="239">
        <f>D71</f>
        <v>70564300</v>
      </c>
      <c r="F71" s="198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10"/>
      <c r="V71" s="110"/>
      <c r="W71" s="140"/>
      <c r="X71" s="168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10"/>
      <c r="AM71" s="110"/>
      <c r="AN71" s="110"/>
      <c r="AO71" s="110"/>
      <c r="AP71" s="110"/>
      <c r="AQ71" s="110"/>
      <c r="AR71" s="110"/>
    </row>
    <row r="72" spans="1:44" s="82" customFormat="1" ht="21.75" customHeight="1">
      <c r="A72" s="240" t="s">
        <v>298</v>
      </c>
      <c r="B72" s="305" t="s">
        <v>6</v>
      </c>
      <c r="C72" s="306" t="s">
        <v>196</v>
      </c>
      <c r="D72" s="307">
        <f>D73+D74+D77</f>
        <v>35603465</v>
      </c>
      <c r="E72" s="307">
        <f>E73+E74+E77</f>
        <v>35603465</v>
      </c>
      <c r="F72" s="308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10"/>
      <c r="V72" s="110"/>
      <c r="W72" s="140"/>
      <c r="X72" s="168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10"/>
      <c r="AM72" s="110"/>
      <c r="AN72" s="110"/>
      <c r="AO72" s="110"/>
      <c r="AP72" s="110"/>
      <c r="AQ72" s="110"/>
      <c r="AR72" s="110"/>
    </row>
    <row r="73" spans="1:44" s="82" customFormat="1" ht="28.5" customHeight="1">
      <c r="A73" s="182" t="s">
        <v>117</v>
      </c>
      <c r="B73" s="164">
        <v>111</v>
      </c>
      <c r="C73" s="234" t="s">
        <v>19</v>
      </c>
      <c r="D73" s="233">
        <f aca="true" t="shared" si="3" ref="D73:D78">E73</f>
        <v>27153118</v>
      </c>
      <c r="E73" s="233">
        <v>27153118</v>
      </c>
      <c r="F73" s="191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10"/>
      <c r="V73" s="110"/>
      <c r="W73" s="140"/>
      <c r="X73" s="168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10"/>
      <c r="AM73" s="110"/>
      <c r="AN73" s="110"/>
      <c r="AO73" s="110"/>
      <c r="AP73" s="110"/>
      <c r="AQ73" s="110"/>
      <c r="AR73" s="110"/>
    </row>
    <row r="74" spans="1:44" s="82" customFormat="1" ht="28.5" customHeight="1">
      <c r="A74" s="182" t="s">
        <v>118</v>
      </c>
      <c r="B74" s="164">
        <v>112</v>
      </c>
      <c r="C74" s="234" t="s">
        <v>18</v>
      </c>
      <c r="D74" s="233">
        <f t="shared" si="3"/>
        <v>250000</v>
      </c>
      <c r="E74" s="233">
        <v>250000</v>
      </c>
      <c r="F74" s="191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10"/>
      <c r="V74" s="110"/>
      <c r="W74" s="140"/>
      <c r="X74" s="168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10"/>
      <c r="AM74" s="110"/>
      <c r="AN74" s="110"/>
      <c r="AO74" s="110"/>
      <c r="AP74" s="110"/>
      <c r="AQ74" s="110"/>
      <c r="AR74" s="110"/>
    </row>
    <row r="75" spans="1:44" s="82" customFormat="1" ht="28.5" customHeight="1">
      <c r="A75" s="182" t="s">
        <v>118</v>
      </c>
      <c r="B75" s="164">
        <v>112</v>
      </c>
      <c r="C75" s="234" t="s">
        <v>17</v>
      </c>
      <c r="D75" s="233">
        <f t="shared" si="3"/>
        <v>0</v>
      </c>
      <c r="E75" s="233">
        <f>300000-300000</f>
        <v>0</v>
      </c>
      <c r="F75" s="191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10"/>
      <c r="V75" s="110"/>
      <c r="W75" s="140"/>
      <c r="X75" s="168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10"/>
      <c r="AM75" s="110"/>
      <c r="AN75" s="110"/>
      <c r="AO75" s="110"/>
      <c r="AP75" s="110"/>
      <c r="AQ75" s="110"/>
      <c r="AR75" s="110"/>
    </row>
    <row r="76" spans="1:44" s="82" customFormat="1" ht="28.5" customHeight="1">
      <c r="A76" s="182" t="s">
        <v>248</v>
      </c>
      <c r="B76" s="164">
        <v>113</v>
      </c>
      <c r="C76" s="234" t="s">
        <v>266</v>
      </c>
      <c r="D76" s="233">
        <f t="shared" si="3"/>
        <v>16953909.3</v>
      </c>
      <c r="E76" s="233">
        <v>16953909.3</v>
      </c>
      <c r="F76" s="191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10"/>
      <c r="V76" s="110"/>
      <c r="W76" s="140"/>
      <c r="X76" s="168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10"/>
      <c r="AM76" s="110"/>
      <c r="AN76" s="110"/>
      <c r="AO76" s="110"/>
      <c r="AP76" s="110"/>
      <c r="AQ76" s="110"/>
      <c r="AR76" s="110"/>
    </row>
    <row r="77" spans="1:44" s="82" customFormat="1" ht="28.5" customHeight="1">
      <c r="A77" s="182" t="s">
        <v>119</v>
      </c>
      <c r="B77" s="164">
        <v>119</v>
      </c>
      <c r="C77" s="234">
        <v>213</v>
      </c>
      <c r="D77" s="233">
        <f t="shared" si="3"/>
        <v>8200347</v>
      </c>
      <c r="E77" s="267">
        <v>8200347</v>
      </c>
      <c r="F77" s="197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10"/>
      <c r="V77" s="110"/>
      <c r="W77" s="140"/>
      <c r="X77" s="168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10"/>
      <c r="AM77" s="110"/>
      <c r="AN77" s="110"/>
      <c r="AO77" s="110"/>
      <c r="AP77" s="110"/>
      <c r="AQ77" s="110"/>
      <c r="AR77" s="110"/>
    </row>
    <row r="78" spans="1:44" s="82" customFormat="1" ht="28.5" customHeight="1">
      <c r="A78" s="240" t="s">
        <v>120</v>
      </c>
      <c r="B78" s="66">
        <v>244</v>
      </c>
      <c r="C78" s="250" t="s">
        <v>212</v>
      </c>
      <c r="D78" s="235">
        <f t="shared" si="3"/>
        <v>16997581.7</v>
      </c>
      <c r="E78" s="303">
        <f>E80+E81+E82+E83+E84+E85+E86+E87</f>
        <v>16997581.7</v>
      </c>
      <c r="F78" s="304"/>
      <c r="G78" s="120">
        <f>D78+D58</f>
        <v>40360808.7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10"/>
      <c r="V78" s="110"/>
      <c r="W78" s="140"/>
      <c r="X78" s="168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10"/>
      <c r="AM78" s="110"/>
      <c r="AN78" s="110"/>
      <c r="AO78" s="110"/>
      <c r="AP78" s="110"/>
      <c r="AQ78" s="110"/>
      <c r="AR78" s="110"/>
    </row>
    <row r="79" spans="1:44" s="82" customFormat="1" ht="20.25" customHeight="1">
      <c r="A79" s="224" t="s">
        <v>4</v>
      </c>
      <c r="B79" s="65"/>
      <c r="C79" s="218"/>
      <c r="D79" s="219"/>
      <c r="E79" s="219"/>
      <c r="F79" s="19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10"/>
      <c r="V79" s="110"/>
      <c r="W79" s="140"/>
      <c r="X79" s="168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10"/>
      <c r="AM79" s="110"/>
      <c r="AN79" s="110"/>
      <c r="AO79" s="110"/>
      <c r="AP79" s="110"/>
      <c r="AQ79" s="110"/>
      <c r="AR79" s="110"/>
    </row>
    <row r="80" spans="1:44" s="82" customFormat="1" ht="15">
      <c r="A80" s="182" t="s">
        <v>13</v>
      </c>
      <c r="B80" s="164">
        <v>244</v>
      </c>
      <c r="C80" s="234" t="s">
        <v>20</v>
      </c>
      <c r="D80" s="233">
        <f aca="true" t="shared" si="4" ref="D80:D88">E80</f>
        <v>108631</v>
      </c>
      <c r="E80" s="233">
        <v>108631</v>
      </c>
      <c r="F80" s="19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10"/>
      <c r="V80" s="110"/>
      <c r="W80" s="140"/>
      <c r="X80" s="168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10"/>
      <c r="AM80" s="110"/>
      <c r="AN80" s="110"/>
      <c r="AO80" s="110"/>
      <c r="AP80" s="110"/>
      <c r="AQ80" s="110"/>
      <c r="AR80" s="110"/>
    </row>
    <row r="81" spans="1:44" s="82" customFormat="1" ht="15">
      <c r="A81" s="182" t="s">
        <v>22</v>
      </c>
      <c r="B81" s="164">
        <v>244</v>
      </c>
      <c r="C81" s="234" t="s">
        <v>0</v>
      </c>
      <c r="D81" s="233">
        <f t="shared" si="4"/>
        <v>6000000</v>
      </c>
      <c r="E81" s="233">
        <v>6000000</v>
      </c>
      <c r="F81" s="19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10"/>
      <c r="V81" s="110"/>
      <c r="W81" s="140"/>
      <c r="X81" s="168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10"/>
      <c r="AM81" s="110"/>
      <c r="AN81" s="110"/>
      <c r="AO81" s="110"/>
      <c r="AP81" s="110"/>
      <c r="AQ81" s="110"/>
      <c r="AR81" s="110"/>
    </row>
    <row r="82" spans="1:44" s="82" customFormat="1" ht="15">
      <c r="A82" s="182" t="s">
        <v>281</v>
      </c>
      <c r="B82" s="164">
        <v>244</v>
      </c>
      <c r="C82" s="234" t="s">
        <v>278</v>
      </c>
      <c r="D82" s="233">
        <f t="shared" si="4"/>
        <v>64020</v>
      </c>
      <c r="E82" s="233">
        <v>64020</v>
      </c>
      <c r="F82" s="19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10"/>
      <c r="V82" s="110"/>
      <c r="W82" s="140"/>
      <c r="X82" s="168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10"/>
      <c r="AM82" s="110"/>
      <c r="AN82" s="110"/>
      <c r="AO82" s="110"/>
      <c r="AP82" s="110"/>
      <c r="AQ82" s="110"/>
      <c r="AR82" s="110"/>
    </row>
    <row r="83" spans="1:44" s="82" customFormat="1" ht="15">
      <c r="A83" s="182" t="s">
        <v>107</v>
      </c>
      <c r="B83" s="164">
        <v>244</v>
      </c>
      <c r="C83" s="234" t="s">
        <v>2</v>
      </c>
      <c r="D83" s="233">
        <f t="shared" si="4"/>
        <v>710073</v>
      </c>
      <c r="E83" s="233">
        <v>710073</v>
      </c>
      <c r="F83" s="19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10"/>
      <c r="V83" s="110"/>
      <c r="W83" s="140"/>
      <c r="X83" s="168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10"/>
      <c r="AM83" s="110"/>
      <c r="AN83" s="110"/>
      <c r="AO83" s="110"/>
      <c r="AP83" s="110"/>
      <c r="AQ83" s="110"/>
      <c r="AR83" s="110"/>
    </row>
    <row r="84" spans="1:44" s="82" customFormat="1" ht="15">
      <c r="A84" s="182" t="s">
        <v>14</v>
      </c>
      <c r="B84" s="164">
        <v>244</v>
      </c>
      <c r="C84" s="234">
        <v>226</v>
      </c>
      <c r="D84" s="233">
        <f t="shared" si="4"/>
        <v>3271330.7</v>
      </c>
      <c r="E84" s="233">
        <v>3271330.7</v>
      </c>
      <c r="F84" s="19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10"/>
      <c r="V84" s="110"/>
      <c r="W84" s="140"/>
      <c r="X84" s="168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10"/>
      <c r="AM84" s="110"/>
      <c r="AN84" s="110"/>
      <c r="AO84" s="110"/>
      <c r="AP84" s="110"/>
      <c r="AQ84" s="110"/>
      <c r="AR84" s="110"/>
    </row>
    <row r="85" spans="1:44" s="82" customFormat="1" ht="15">
      <c r="A85" s="182" t="s">
        <v>24</v>
      </c>
      <c r="B85" s="164">
        <v>244</v>
      </c>
      <c r="C85" s="234" t="s">
        <v>25</v>
      </c>
      <c r="D85" s="233">
        <f t="shared" si="4"/>
        <v>3436500</v>
      </c>
      <c r="E85" s="233">
        <v>3436500</v>
      </c>
      <c r="F85" s="19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10"/>
      <c r="V85" s="110"/>
      <c r="W85" s="140"/>
      <c r="X85" s="168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10"/>
      <c r="AM85" s="110"/>
      <c r="AN85" s="110"/>
      <c r="AO85" s="110"/>
      <c r="AP85" s="110"/>
      <c r="AQ85" s="110"/>
      <c r="AR85" s="110"/>
    </row>
    <row r="86" spans="1:44" s="82" customFormat="1" ht="15">
      <c r="A86" s="182" t="s">
        <v>15</v>
      </c>
      <c r="B86" s="164">
        <v>244</v>
      </c>
      <c r="C86" s="234">
        <v>340</v>
      </c>
      <c r="D86" s="233">
        <f t="shared" si="4"/>
        <v>3407027</v>
      </c>
      <c r="E86" s="233">
        <f>2647683+1009344-250000</f>
        <v>3407027</v>
      </c>
      <c r="F86" s="19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10"/>
      <c r="V86" s="110"/>
      <c r="W86" s="140"/>
      <c r="X86" s="168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10"/>
      <c r="AM86" s="110"/>
      <c r="AN86" s="110"/>
      <c r="AO86" s="110"/>
      <c r="AP86" s="110"/>
      <c r="AQ86" s="110"/>
      <c r="AR86" s="110"/>
    </row>
    <row r="87" spans="1:44" s="82" customFormat="1" ht="15">
      <c r="A87" s="182" t="s">
        <v>247</v>
      </c>
      <c r="B87" s="164">
        <v>244</v>
      </c>
      <c r="C87" s="234" t="s">
        <v>266</v>
      </c>
      <c r="D87" s="233">
        <f t="shared" si="4"/>
        <v>0</v>
      </c>
      <c r="E87" s="233">
        <v>0</v>
      </c>
      <c r="F87" s="189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10"/>
      <c r="V87" s="110"/>
      <c r="W87" s="140"/>
      <c r="X87" s="168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10"/>
      <c r="AM87" s="110"/>
      <c r="AN87" s="110"/>
      <c r="AO87" s="110"/>
      <c r="AP87" s="110"/>
      <c r="AQ87" s="110"/>
      <c r="AR87" s="110"/>
    </row>
    <row r="88" spans="1:44" s="82" customFormat="1" ht="15">
      <c r="A88" s="253" t="s">
        <v>121</v>
      </c>
      <c r="B88" s="188">
        <v>851</v>
      </c>
      <c r="C88" s="266" t="s">
        <v>267</v>
      </c>
      <c r="D88" s="251">
        <f t="shared" si="4"/>
        <v>1009344</v>
      </c>
      <c r="E88" s="251">
        <v>1009344</v>
      </c>
      <c r="F88" s="19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10"/>
      <c r="V88" s="110"/>
      <c r="W88" s="140"/>
      <c r="X88" s="168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10"/>
      <c r="AM88" s="110"/>
      <c r="AN88" s="110"/>
      <c r="AO88" s="110"/>
      <c r="AP88" s="110"/>
      <c r="AQ88" s="110"/>
      <c r="AR88" s="110"/>
    </row>
    <row r="89" spans="1:44" s="82" customFormat="1" ht="15">
      <c r="A89" s="182" t="s">
        <v>122</v>
      </c>
      <c r="B89" s="164">
        <v>852</v>
      </c>
      <c r="C89" s="234" t="s">
        <v>267</v>
      </c>
      <c r="D89" s="233">
        <f>15000-15000</f>
        <v>0</v>
      </c>
      <c r="E89" s="233">
        <v>0</v>
      </c>
      <c r="F89" s="19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10"/>
      <c r="V89" s="110"/>
      <c r="W89" s="140"/>
      <c r="X89" s="168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10"/>
      <c r="AM89" s="110"/>
      <c r="AN89" s="110"/>
      <c r="AO89" s="110"/>
      <c r="AP89" s="110"/>
      <c r="AQ89" s="110"/>
      <c r="AR89" s="110"/>
    </row>
    <row r="90" spans="1:44" s="82" customFormat="1" ht="28.5" customHeight="1">
      <c r="A90" s="182" t="s">
        <v>240</v>
      </c>
      <c r="B90" s="164">
        <v>321</v>
      </c>
      <c r="C90" s="234" t="s">
        <v>239</v>
      </c>
      <c r="D90" s="233">
        <f>E90</f>
        <v>0</v>
      </c>
      <c r="E90" s="233">
        <v>0</v>
      </c>
      <c r="F90" s="19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10"/>
      <c r="V90" s="110"/>
      <c r="W90" s="140"/>
      <c r="X90" s="168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10"/>
      <c r="AM90" s="110"/>
      <c r="AN90" s="110"/>
      <c r="AO90" s="110"/>
      <c r="AP90" s="110"/>
      <c r="AQ90" s="110"/>
      <c r="AR90" s="110"/>
    </row>
    <row r="91" spans="1:44" ht="15.75" customHeight="1">
      <c r="A91" s="241" t="s">
        <v>295</v>
      </c>
      <c r="B91" s="180"/>
      <c r="C91" s="254" t="s">
        <v>6</v>
      </c>
      <c r="D91" s="239">
        <f>E91</f>
        <v>50052940</v>
      </c>
      <c r="E91" s="239">
        <f>SUM(E93:E102)+E103</f>
        <v>50052940</v>
      </c>
      <c r="F91" s="195"/>
      <c r="G91" s="145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109"/>
      <c r="V91" s="109"/>
      <c r="W91" s="111"/>
      <c r="X91" s="111"/>
      <c r="Y91" s="112"/>
      <c r="Z91" s="112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</row>
    <row r="92" spans="1:44" ht="25.5" customHeight="1">
      <c r="A92" s="224" t="s">
        <v>258</v>
      </c>
      <c r="B92" s="164">
        <v>244</v>
      </c>
      <c r="C92" s="275"/>
      <c r="D92" s="252">
        <f>D93</f>
        <v>32702700</v>
      </c>
      <c r="E92" s="252">
        <f>E93</f>
        <v>32702700</v>
      </c>
      <c r="F92" s="192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109"/>
      <c r="V92" s="109"/>
      <c r="W92" s="111"/>
      <c r="X92" s="119"/>
      <c r="Y92" s="119"/>
      <c r="Z92" s="112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</row>
    <row r="93" spans="1:44" ht="21.75" customHeight="1">
      <c r="A93" s="182" t="s">
        <v>257</v>
      </c>
      <c r="B93" s="164">
        <v>244</v>
      </c>
      <c r="C93" s="234" t="s">
        <v>21</v>
      </c>
      <c r="D93" s="233">
        <f aca="true" t="shared" si="5" ref="D93:D105">E93</f>
        <v>32702700</v>
      </c>
      <c r="E93" s="233">
        <f>10629100+22073600</f>
        <v>32702700</v>
      </c>
      <c r="F93" s="190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109"/>
      <c r="V93" s="109"/>
      <c r="W93" s="109"/>
      <c r="X93" s="109"/>
      <c r="Y93" s="106"/>
      <c r="Z93" s="111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</row>
    <row r="94" spans="1:38" ht="39.75" customHeight="1">
      <c r="A94" s="84" t="s">
        <v>244</v>
      </c>
      <c r="B94" s="164">
        <v>112</v>
      </c>
      <c r="C94" s="234" t="s">
        <v>18</v>
      </c>
      <c r="D94" s="233">
        <f t="shared" si="5"/>
        <v>1836000</v>
      </c>
      <c r="E94" s="233">
        <v>1836000</v>
      </c>
      <c r="F94" s="193"/>
      <c r="G94" s="151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109"/>
      <c r="V94" s="109"/>
      <c r="W94" s="111"/>
      <c r="X94" s="111"/>
      <c r="Y94" s="117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</row>
    <row r="95" spans="1:38" ht="25.5" customHeight="1">
      <c r="A95" s="84" t="s">
        <v>246</v>
      </c>
      <c r="B95" s="164">
        <v>321</v>
      </c>
      <c r="C95" s="234" t="s">
        <v>239</v>
      </c>
      <c r="D95" s="233">
        <f t="shared" si="5"/>
        <v>380200</v>
      </c>
      <c r="E95" s="233">
        <v>380200</v>
      </c>
      <c r="F95" s="193"/>
      <c r="G95" s="151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109"/>
      <c r="V95" s="109"/>
      <c r="W95" s="109"/>
      <c r="X95" s="109"/>
      <c r="Y95" s="117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</row>
    <row r="96" spans="1:38" ht="25.5" customHeight="1">
      <c r="A96" s="224" t="s">
        <v>301</v>
      </c>
      <c r="B96" s="164">
        <v>244</v>
      </c>
      <c r="C96" s="234" t="s">
        <v>2</v>
      </c>
      <c r="D96" s="233">
        <f t="shared" si="5"/>
        <v>2938400</v>
      </c>
      <c r="E96" s="233">
        <v>2938400</v>
      </c>
      <c r="F96" s="193"/>
      <c r="G96" s="151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109"/>
      <c r="V96" s="109"/>
      <c r="W96" s="109"/>
      <c r="X96" s="109"/>
      <c r="Y96" s="117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</row>
    <row r="97" spans="1:38" ht="50.25" customHeight="1">
      <c r="A97" s="224" t="s">
        <v>302</v>
      </c>
      <c r="B97" s="164">
        <v>244</v>
      </c>
      <c r="C97" s="234" t="s">
        <v>1</v>
      </c>
      <c r="D97" s="233">
        <f t="shared" si="5"/>
        <v>549000</v>
      </c>
      <c r="E97" s="233">
        <v>549000</v>
      </c>
      <c r="F97" s="193"/>
      <c r="G97" s="151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109"/>
      <c r="V97" s="109"/>
      <c r="W97" s="109"/>
      <c r="X97" s="109"/>
      <c r="Y97" s="117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</row>
    <row r="98" spans="1:38" ht="50.25" customHeight="1">
      <c r="A98" s="224" t="s">
        <v>340</v>
      </c>
      <c r="B98" s="164">
        <v>244</v>
      </c>
      <c r="C98" s="234" t="s">
        <v>1</v>
      </c>
      <c r="D98" s="233">
        <f t="shared" si="5"/>
        <v>1164000</v>
      </c>
      <c r="E98" s="233">
        <v>1164000</v>
      </c>
      <c r="F98" s="193"/>
      <c r="G98" s="151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109"/>
      <c r="V98" s="109"/>
      <c r="W98" s="109"/>
      <c r="X98" s="109"/>
      <c r="Y98" s="117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</row>
    <row r="99" spans="1:38" ht="24" hidden="1">
      <c r="A99" s="224" t="s">
        <v>313</v>
      </c>
      <c r="B99" s="164">
        <v>244</v>
      </c>
      <c r="C99" s="234" t="s">
        <v>25</v>
      </c>
      <c r="D99" s="233">
        <f t="shared" si="5"/>
        <v>0</v>
      </c>
      <c r="E99" s="233"/>
      <c r="F99" s="193"/>
      <c r="G99" s="151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109"/>
      <c r="V99" s="109"/>
      <c r="W99" s="109"/>
      <c r="X99" s="109"/>
      <c r="Y99" s="117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</row>
    <row r="100" spans="1:38" ht="24" hidden="1">
      <c r="A100" s="224" t="s">
        <v>314</v>
      </c>
      <c r="B100" s="164">
        <v>244</v>
      </c>
      <c r="C100" s="234" t="s">
        <v>2</v>
      </c>
      <c r="D100" s="233">
        <f t="shared" si="5"/>
        <v>0</v>
      </c>
      <c r="E100" s="233"/>
      <c r="F100" s="193"/>
      <c r="G100" s="151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109"/>
      <c r="V100" s="109"/>
      <c r="W100" s="109"/>
      <c r="X100" s="109"/>
      <c r="Y100" s="117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</row>
    <row r="101" spans="1:38" ht="36">
      <c r="A101" s="224" t="s">
        <v>303</v>
      </c>
      <c r="B101" s="164">
        <v>244</v>
      </c>
      <c r="C101" s="234" t="s">
        <v>25</v>
      </c>
      <c r="D101" s="233">
        <f t="shared" si="5"/>
        <v>2511940</v>
      </c>
      <c r="E101" s="233">
        <v>2511940</v>
      </c>
      <c r="F101" s="193"/>
      <c r="G101" s="151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109"/>
      <c r="V101" s="109"/>
      <c r="W101" s="109"/>
      <c r="X101" s="109"/>
      <c r="Y101" s="117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</row>
    <row r="102" spans="1:38" ht="24">
      <c r="A102" s="224" t="s">
        <v>304</v>
      </c>
      <c r="B102" s="164">
        <v>244</v>
      </c>
      <c r="C102" s="234" t="s">
        <v>25</v>
      </c>
      <c r="D102" s="233">
        <f t="shared" si="5"/>
        <v>1848000</v>
      </c>
      <c r="E102" s="233">
        <v>1848000</v>
      </c>
      <c r="F102" s="193"/>
      <c r="G102" s="151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109"/>
      <c r="V102" s="109"/>
      <c r="W102" s="109"/>
      <c r="X102" s="109"/>
      <c r="Y102" s="117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</row>
    <row r="103" spans="1:38" ht="51" customHeight="1">
      <c r="A103" s="248" t="s">
        <v>261</v>
      </c>
      <c r="B103" s="179">
        <v>180</v>
      </c>
      <c r="C103" s="309" t="s">
        <v>194</v>
      </c>
      <c r="D103" s="223">
        <f t="shared" si="5"/>
        <v>6122700</v>
      </c>
      <c r="E103" s="223">
        <f>E104+E105+E107</f>
        <v>6122700</v>
      </c>
      <c r="F103" s="310"/>
      <c r="G103" s="151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109"/>
      <c r="V103" s="109"/>
      <c r="W103" s="109"/>
      <c r="X103" s="111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</row>
    <row r="104" spans="1:38" ht="18.75" customHeight="1">
      <c r="A104" s="182" t="s">
        <v>117</v>
      </c>
      <c r="B104" s="164">
        <v>111</v>
      </c>
      <c r="C104" s="234" t="s">
        <v>19</v>
      </c>
      <c r="D104" s="233">
        <f t="shared" si="5"/>
        <v>4538537.04</v>
      </c>
      <c r="E104" s="233">
        <f>4175450+363087.04</f>
        <v>4538537.04</v>
      </c>
      <c r="F104" s="191"/>
      <c r="G104" s="216"/>
      <c r="H104" s="145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17"/>
      <c r="V104" s="109"/>
      <c r="W104" s="111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</row>
    <row r="105" spans="1:38" ht="48" customHeight="1">
      <c r="A105" s="182" t="s">
        <v>119</v>
      </c>
      <c r="B105" s="164">
        <v>119</v>
      </c>
      <c r="C105" s="234" t="s">
        <v>26</v>
      </c>
      <c r="D105" s="233">
        <f t="shared" si="5"/>
        <v>1370612</v>
      </c>
      <c r="E105" s="233">
        <f>1260986+109626</f>
        <v>1370612</v>
      </c>
      <c r="F105" s="191"/>
      <c r="G105" s="175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117"/>
      <c r="V105" s="109"/>
      <c r="W105" s="117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</row>
    <row r="106" spans="1:38" ht="15" hidden="1">
      <c r="A106" s="182" t="s">
        <v>14</v>
      </c>
      <c r="B106" s="164">
        <v>244</v>
      </c>
      <c r="C106" s="234" t="s">
        <v>1</v>
      </c>
      <c r="D106" s="233">
        <v>0</v>
      </c>
      <c r="E106" s="233">
        <v>0</v>
      </c>
      <c r="F106" s="191"/>
      <c r="G106" s="175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109"/>
      <c r="V106" s="109"/>
      <c r="W106" s="117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</row>
    <row r="107" spans="1:38" ht="23.25" customHeight="1">
      <c r="A107" s="182" t="s">
        <v>15</v>
      </c>
      <c r="B107" s="164">
        <v>244</v>
      </c>
      <c r="C107" s="234" t="s">
        <v>16</v>
      </c>
      <c r="D107" s="233">
        <f>E107</f>
        <v>213550.96</v>
      </c>
      <c r="E107" s="233">
        <v>213550.96</v>
      </c>
      <c r="F107" s="191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</row>
    <row r="108" spans="1:38" ht="47.25" customHeight="1">
      <c r="A108" s="241" t="s">
        <v>285</v>
      </c>
      <c r="B108" s="180"/>
      <c r="C108" s="254" t="s">
        <v>6</v>
      </c>
      <c r="D108" s="239">
        <f aca="true" t="shared" si="6" ref="D108:D113">E108</f>
        <v>11631275.43</v>
      </c>
      <c r="E108" s="239">
        <f>E109+E128+E134</f>
        <v>11631275.43</v>
      </c>
      <c r="F108" s="195"/>
      <c r="G108" s="286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</row>
    <row r="109" spans="1:38" ht="33.75" customHeight="1">
      <c r="A109" s="279" t="s">
        <v>290</v>
      </c>
      <c r="B109" s="66"/>
      <c r="C109" s="250" t="s">
        <v>6</v>
      </c>
      <c r="D109" s="235">
        <f t="shared" si="6"/>
        <v>6773976.75</v>
      </c>
      <c r="E109" s="235">
        <f>SUM(E110:E114)+E126+E124+E125+E123</f>
        <v>6773976.75</v>
      </c>
      <c r="F109" s="192"/>
      <c r="G109" s="287">
        <f>E39+E10</f>
        <v>6773976.75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09"/>
      <c r="V109" s="109"/>
      <c r="W109" s="111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</row>
    <row r="110" spans="1:38" ht="15" customHeight="1">
      <c r="A110" s="182" t="s">
        <v>117</v>
      </c>
      <c r="B110" s="164">
        <v>111</v>
      </c>
      <c r="C110" s="234" t="s">
        <v>19</v>
      </c>
      <c r="D110" s="233">
        <f t="shared" si="6"/>
        <v>1500000</v>
      </c>
      <c r="E110" s="233">
        <v>1500000</v>
      </c>
      <c r="F110" s="191"/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09"/>
      <c r="V110" s="109"/>
      <c r="W110" s="142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</row>
    <row r="111" spans="1:50" s="6" customFormat="1" ht="28.5" customHeight="1">
      <c r="A111" s="182" t="s">
        <v>118</v>
      </c>
      <c r="B111" s="164">
        <v>112</v>
      </c>
      <c r="C111" s="234" t="s">
        <v>18</v>
      </c>
      <c r="D111" s="233">
        <f t="shared" si="6"/>
        <v>150000</v>
      </c>
      <c r="E111" s="233">
        <v>150000</v>
      </c>
      <c r="F111" s="191"/>
      <c r="G111" s="158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05"/>
      <c r="V111" s="105"/>
      <c r="W111" s="143"/>
      <c r="X111" s="105"/>
      <c r="Y111" s="105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</row>
    <row r="112" spans="1:50" s="6" customFormat="1" ht="23.25" customHeight="1">
      <c r="A112" s="182" t="s">
        <v>248</v>
      </c>
      <c r="B112" s="164">
        <v>113</v>
      </c>
      <c r="C112" s="234" t="s">
        <v>266</v>
      </c>
      <c r="D112" s="233">
        <f t="shared" si="6"/>
        <v>20000</v>
      </c>
      <c r="E112" s="233">
        <v>20000</v>
      </c>
      <c r="F112" s="191"/>
      <c r="G112" s="158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05"/>
      <c r="V112" s="105"/>
      <c r="W112" s="143"/>
      <c r="X112" s="105"/>
      <c r="Y112" s="105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</row>
    <row r="113" spans="1:50" ht="38.25" customHeight="1">
      <c r="A113" s="182" t="s">
        <v>119</v>
      </c>
      <c r="B113" s="164">
        <v>119</v>
      </c>
      <c r="C113" s="234" t="s">
        <v>26</v>
      </c>
      <c r="D113" s="233">
        <f t="shared" si="6"/>
        <v>453000</v>
      </c>
      <c r="E113" s="233">
        <v>453000</v>
      </c>
      <c r="F113" s="191"/>
      <c r="G113" s="158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09"/>
      <c r="V113" s="109"/>
      <c r="W113" s="111"/>
      <c r="X113" s="109"/>
      <c r="Y113" s="109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36" ht="29.25" customHeight="1">
      <c r="A114" s="240" t="s">
        <v>120</v>
      </c>
      <c r="B114" s="66">
        <v>244</v>
      </c>
      <c r="C114" s="250"/>
      <c r="D114" s="235">
        <f>D115+D116+D117+D118+D119+D120+D121+D122</f>
        <v>4430976.75</v>
      </c>
      <c r="E114" s="235">
        <f>E115+E116+E117+E118+E119+E120+E121+E122</f>
        <v>4430976.75</v>
      </c>
      <c r="F114" s="192"/>
      <c r="G114" s="159">
        <f>E114+E131+E132+E133+E137+E138+E142</f>
        <v>7835277.87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09"/>
      <c r="V114" s="109"/>
      <c r="W114" s="111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</row>
    <row r="115" spans="1:36" ht="15" customHeight="1">
      <c r="A115" s="182" t="s">
        <v>13</v>
      </c>
      <c r="B115" s="164">
        <v>244</v>
      </c>
      <c r="C115" s="234" t="s">
        <v>20</v>
      </c>
      <c r="D115" s="233">
        <f aca="true" t="shared" si="7" ref="D115:D123">E115</f>
        <v>3000</v>
      </c>
      <c r="E115" s="233">
        <v>3000</v>
      </c>
      <c r="F115" s="191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09"/>
      <c r="V115" s="109"/>
      <c r="W115" s="111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</row>
    <row r="116" spans="1:36" ht="15" customHeight="1">
      <c r="A116" s="182" t="s">
        <v>22</v>
      </c>
      <c r="B116" s="164">
        <v>244</v>
      </c>
      <c r="C116" s="234" t="s">
        <v>0</v>
      </c>
      <c r="D116" s="233">
        <f t="shared" si="7"/>
        <v>163250</v>
      </c>
      <c r="E116" s="233">
        <v>163250</v>
      </c>
      <c r="F116" s="191"/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09"/>
      <c r="V116" s="109"/>
      <c r="W116" s="111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</row>
    <row r="117" spans="1:36" ht="15" customHeight="1">
      <c r="A117" s="182" t="s">
        <v>257</v>
      </c>
      <c r="B117" s="164">
        <v>244</v>
      </c>
      <c r="C117" s="234" t="s">
        <v>21</v>
      </c>
      <c r="D117" s="233">
        <f t="shared" si="7"/>
        <v>35000</v>
      </c>
      <c r="E117" s="233">
        <v>35000</v>
      </c>
      <c r="F117" s="191"/>
      <c r="G117" s="152"/>
      <c r="H117" s="165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09"/>
      <c r="V117" s="109"/>
      <c r="W117" s="76"/>
      <c r="X117" s="117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</row>
    <row r="118" spans="1:36" ht="15" customHeight="1">
      <c r="A118" s="182" t="s">
        <v>27</v>
      </c>
      <c r="B118" s="164">
        <v>244</v>
      </c>
      <c r="C118" s="234" t="s">
        <v>2</v>
      </c>
      <c r="D118" s="233">
        <f t="shared" si="7"/>
        <v>253200</v>
      </c>
      <c r="E118" s="233">
        <v>253200</v>
      </c>
      <c r="F118" s="191"/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09"/>
      <c r="V118" s="109"/>
      <c r="W118" s="111"/>
      <c r="X118" s="109"/>
      <c r="Y118" s="111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</row>
    <row r="119" spans="1:36" ht="15" customHeight="1">
      <c r="A119" s="182" t="s">
        <v>14</v>
      </c>
      <c r="B119" s="164">
        <v>244</v>
      </c>
      <c r="C119" s="234" t="s">
        <v>1</v>
      </c>
      <c r="D119" s="233">
        <f t="shared" si="7"/>
        <v>1838000</v>
      </c>
      <c r="E119" s="233">
        <f>1603000+235000</f>
        <v>1838000</v>
      </c>
      <c r="F119" s="191"/>
      <c r="G119" s="160"/>
      <c r="H119" s="165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09"/>
      <c r="V119" s="109"/>
      <c r="W119" s="141"/>
      <c r="X119" s="117"/>
      <c r="Y119" s="109"/>
      <c r="Z119" s="117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</row>
    <row r="120" spans="1:36" ht="15" customHeight="1">
      <c r="A120" s="182" t="s">
        <v>24</v>
      </c>
      <c r="B120" s="164">
        <v>244</v>
      </c>
      <c r="C120" s="234" t="s">
        <v>25</v>
      </c>
      <c r="D120" s="233">
        <f t="shared" si="7"/>
        <v>764000</v>
      </c>
      <c r="E120" s="233">
        <v>764000</v>
      </c>
      <c r="F120" s="191"/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09"/>
      <c r="V120" s="109"/>
      <c r="W120" s="111"/>
      <c r="X120" s="111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</row>
    <row r="121" spans="1:36" ht="15" customHeight="1">
      <c r="A121" s="182" t="s">
        <v>15</v>
      </c>
      <c r="B121" s="164">
        <v>244</v>
      </c>
      <c r="C121" s="234" t="s">
        <v>16</v>
      </c>
      <c r="D121" s="233">
        <f t="shared" si="7"/>
        <v>1177000</v>
      </c>
      <c r="E121" s="233">
        <v>1177000</v>
      </c>
      <c r="F121" s="191"/>
      <c r="G121" s="158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09"/>
      <c r="V121" s="109"/>
      <c r="W121" s="111"/>
      <c r="X121" s="111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</row>
    <row r="122" spans="1:36" ht="15" customHeight="1">
      <c r="A122" s="257" t="s">
        <v>9</v>
      </c>
      <c r="B122" s="164">
        <v>244</v>
      </c>
      <c r="C122" s="234" t="s">
        <v>266</v>
      </c>
      <c r="D122" s="233">
        <f t="shared" si="7"/>
        <v>197526.75</v>
      </c>
      <c r="E122" s="233">
        <v>197526.75</v>
      </c>
      <c r="F122" s="191"/>
      <c r="G122" s="161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45"/>
      <c r="T122" s="153"/>
      <c r="U122" s="109"/>
      <c r="V122" s="109"/>
      <c r="W122" s="389"/>
      <c r="X122" s="389"/>
      <c r="Y122" s="389"/>
      <c r="Z122" s="389"/>
      <c r="AA122" s="389"/>
      <c r="AB122" s="389"/>
      <c r="AC122" s="389"/>
      <c r="AD122" s="389"/>
      <c r="AE122" s="389"/>
      <c r="AF122" s="389"/>
      <c r="AG122" s="389"/>
      <c r="AH122" s="389"/>
      <c r="AI122" s="389"/>
      <c r="AJ122" s="389"/>
    </row>
    <row r="123" spans="1:36" ht="15">
      <c r="A123" s="182" t="s">
        <v>231</v>
      </c>
      <c r="B123" s="164">
        <v>853</v>
      </c>
      <c r="C123" s="234" t="s">
        <v>266</v>
      </c>
      <c r="D123" s="233">
        <f t="shared" si="7"/>
        <v>190000</v>
      </c>
      <c r="E123" s="191">
        <v>190000</v>
      </c>
      <c r="F123" s="191"/>
      <c r="G123" s="161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45"/>
      <c r="T123" s="153"/>
      <c r="U123" s="109"/>
      <c r="V123" s="109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1:36" ht="15" customHeight="1">
      <c r="A124" s="224" t="s">
        <v>122</v>
      </c>
      <c r="B124" s="65">
        <v>852</v>
      </c>
      <c r="C124" s="218" t="s">
        <v>267</v>
      </c>
      <c r="D124" s="219">
        <v>20000</v>
      </c>
      <c r="E124" s="219">
        <v>20000</v>
      </c>
      <c r="F124" s="190"/>
      <c r="G124" s="109"/>
      <c r="H124" s="117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</row>
    <row r="125" spans="1:36" ht="27" customHeight="1">
      <c r="A125" s="224" t="s">
        <v>253</v>
      </c>
      <c r="B125" s="65">
        <v>321</v>
      </c>
      <c r="C125" s="218" t="s">
        <v>239</v>
      </c>
      <c r="D125" s="219">
        <f aca="true" t="shared" si="8" ref="D125:D130">E125</f>
        <v>0</v>
      </c>
      <c r="E125" s="219">
        <v>0</v>
      </c>
      <c r="F125" s="190"/>
      <c r="G125" s="76"/>
      <c r="H125" s="108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109"/>
      <c r="V125" s="109"/>
      <c r="W125" s="111"/>
      <c r="X125" s="117"/>
      <c r="Y125" s="113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</row>
    <row r="126" spans="1:50" s="81" customFormat="1" ht="15" customHeight="1">
      <c r="A126" s="224" t="s">
        <v>231</v>
      </c>
      <c r="B126" s="65">
        <v>853</v>
      </c>
      <c r="C126" s="218" t="s">
        <v>212</v>
      </c>
      <c r="D126" s="219">
        <f t="shared" si="8"/>
        <v>10000</v>
      </c>
      <c r="E126" s="219">
        <f>E127</f>
        <v>10000</v>
      </c>
      <c r="F126" s="190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4"/>
      <c r="V126" s="114"/>
      <c r="W126" s="112"/>
      <c r="X126" s="114"/>
      <c r="Y126" s="114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</row>
    <row r="127" spans="1:50" ht="15" customHeight="1">
      <c r="A127" s="224" t="s">
        <v>9</v>
      </c>
      <c r="B127" s="65">
        <v>853</v>
      </c>
      <c r="C127" s="218" t="s">
        <v>268</v>
      </c>
      <c r="D127" s="219">
        <f t="shared" si="8"/>
        <v>10000</v>
      </c>
      <c r="E127" s="219">
        <v>10000</v>
      </c>
      <c r="F127" s="190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09"/>
      <c r="V127" s="109"/>
      <c r="W127" s="109"/>
      <c r="X127" s="109"/>
      <c r="Y127" s="109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</row>
    <row r="128" spans="1:50" ht="31.5" customHeight="1">
      <c r="A128" s="258" t="s">
        <v>259</v>
      </c>
      <c r="B128" s="183"/>
      <c r="C128" s="237"/>
      <c r="D128" s="255">
        <f t="shared" si="8"/>
        <v>1530675</v>
      </c>
      <c r="E128" s="255">
        <f>E129+E130+E131+E133+E132</f>
        <v>1530675</v>
      </c>
      <c r="F128" s="196"/>
      <c r="G128" s="260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76"/>
      <c r="U128" s="109"/>
      <c r="V128" s="109"/>
      <c r="W128" s="109"/>
      <c r="X128" s="109"/>
      <c r="Y128" s="109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</row>
    <row r="129" spans="1:50" ht="18" customHeight="1">
      <c r="A129" s="231" t="s">
        <v>260</v>
      </c>
      <c r="B129" s="271">
        <v>111</v>
      </c>
      <c r="C129" s="273" t="s">
        <v>19</v>
      </c>
      <c r="D129" s="232">
        <f t="shared" si="8"/>
        <v>725520</v>
      </c>
      <c r="E129" s="232">
        <v>725520</v>
      </c>
      <c r="F129" s="194"/>
      <c r="G129" s="152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76"/>
      <c r="U129" s="109"/>
      <c r="V129" s="109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14"/>
      <c r="AO129" s="114"/>
      <c r="AP129" s="114"/>
      <c r="AQ129" s="114"/>
      <c r="AR129" s="81"/>
      <c r="AS129" s="81"/>
      <c r="AT129" s="81"/>
      <c r="AU129" s="81"/>
      <c r="AV129" s="81"/>
      <c r="AW129" s="81"/>
      <c r="AX129" s="81"/>
    </row>
    <row r="130" spans="1:50" ht="38.25" customHeight="1">
      <c r="A130" s="231" t="s">
        <v>119</v>
      </c>
      <c r="B130" s="271">
        <v>119</v>
      </c>
      <c r="C130" s="273" t="s">
        <v>26</v>
      </c>
      <c r="D130" s="232">
        <f t="shared" si="8"/>
        <v>219110</v>
      </c>
      <c r="E130" s="232">
        <v>219110</v>
      </c>
      <c r="F130" s="194"/>
      <c r="G130" s="152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76"/>
      <c r="U130" s="109"/>
      <c r="V130" s="109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14"/>
      <c r="AO130" s="114"/>
      <c r="AP130" s="114"/>
      <c r="AQ130" s="114"/>
      <c r="AR130" s="81"/>
      <c r="AS130" s="81"/>
      <c r="AT130" s="81"/>
      <c r="AU130" s="81"/>
      <c r="AV130" s="81"/>
      <c r="AW130" s="81"/>
      <c r="AX130" s="81"/>
    </row>
    <row r="131" spans="1:50" ht="28.5" customHeight="1">
      <c r="A131" s="231" t="s">
        <v>14</v>
      </c>
      <c r="B131" s="271">
        <v>244</v>
      </c>
      <c r="C131" s="273" t="s">
        <v>1</v>
      </c>
      <c r="D131" s="232">
        <f>E131</f>
        <v>50000</v>
      </c>
      <c r="E131" s="232">
        <v>50000</v>
      </c>
      <c r="F131" s="194"/>
      <c r="G131" s="152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76"/>
      <c r="U131" s="109"/>
      <c r="V131" s="109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14"/>
      <c r="AO131" s="114"/>
      <c r="AP131" s="114"/>
      <c r="AQ131" s="114"/>
      <c r="AR131" s="81"/>
      <c r="AS131" s="81"/>
      <c r="AT131" s="81"/>
      <c r="AU131" s="81"/>
      <c r="AV131" s="81"/>
      <c r="AW131" s="81"/>
      <c r="AX131" s="81"/>
    </row>
    <row r="132" spans="1:50" ht="28.5" customHeight="1">
      <c r="A132" s="231" t="s">
        <v>9</v>
      </c>
      <c r="B132" s="271">
        <v>244</v>
      </c>
      <c r="C132" s="273" t="s">
        <v>266</v>
      </c>
      <c r="D132" s="232">
        <f>E132</f>
        <v>100000</v>
      </c>
      <c r="E132" s="232">
        <v>100000</v>
      </c>
      <c r="F132" s="194"/>
      <c r="G132" s="154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76"/>
      <c r="U132" s="109"/>
      <c r="V132" s="109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14"/>
      <c r="AO132" s="114"/>
      <c r="AP132" s="114"/>
      <c r="AQ132" s="114"/>
      <c r="AR132" s="81"/>
      <c r="AS132" s="81"/>
      <c r="AT132" s="81"/>
      <c r="AU132" s="81"/>
      <c r="AV132" s="81"/>
      <c r="AW132" s="81"/>
      <c r="AX132" s="81"/>
    </row>
    <row r="133" spans="1:50" ht="30" customHeight="1">
      <c r="A133" s="231" t="s">
        <v>15</v>
      </c>
      <c r="B133" s="271">
        <v>244</v>
      </c>
      <c r="C133" s="273" t="s">
        <v>16</v>
      </c>
      <c r="D133" s="232">
        <f>E133</f>
        <v>436045</v>
      </c>
      <c r="E133" s="232">
        <v>436045</v>
      </c>
      <c r="F133" s="194"/>
      <c r="G133" s="152"/>
      <c r="H133" s="166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76"/>
      <c r="U133" s="109"/>
      <c r="V133" s="109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14"/>
      <c r="AL133" s="114"/>
      <c r="AM133" s="114"/>
      <c r="AN133" s="114"/>
      <c r="AO133" s="114"/>
      <c r="AP133" s="114"/>
      <c r="AQ133" s="114"/>
      <c r="AR133" s="81"/>
      <c r="AS133" s="81"/>
      <c r="AT133" s="81"/>
      <c r="AU133" s="81"/>
      <c r="AV133" s="81"/>
      <c r="AW133" s="81"/>
      <c r="AX133" s="81"/>
    </row>
    <row r="134" spans="1:50" ht="30" customHeight="1">
      <c r="A134" s="238" t="s">
        <v>284</v>
      </c>
      <c r="B134" s="65"/>
      <c r="C134" s="218"/>
      <c r="D134" s="235">
        <f>D135+D137+D138+D142</f>
        <v>3326623.68</v>
      </c>
      <c r="E134" s="235">
        <f>E135+E137+E138+E142</f>
        <v>3326623.68</v>
      </c>
      <c r="F134" s="190"/>
      <c r="G134" s="145">
        <f>E11</f>
        <v>3326623.68</v>
      </c>
      <c r="H134" s="166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76"/>
      <c r="U134" s="109"/>
      <c r="V134" s="109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14"/>
      <c r="AL134" s="114"/>
      <c r="AM134" s="114"/>
      <c r="AN134" s="114"/>
      <c r="AO134" s="114"/>
      <c r="AP134" s="114"/>
      <c r="AQ134" s="114"/>
      <c r="AR134" s="81"/>
      <c r="AS134" s="81"/>
      <c r="AT134" s="81"/>
      <c r="AU134" s="81"/>
      <c r="AV134" s="81"/>
      <c r="AW134" s="81"/>
      <c r="AX134" s="81"/>
    </row>
    <row r="135" spans="1:50" ht="30" customHeight="1">
      <c r="A135" s="236" t="s">
        <v>287</v>
      </c>
      <c r="B135" s="272"/>
      <c r="C135" s="276"/>
      <c r="D135" s="227">
        <f>E135</f>
        <v>508367.56</v>
      </c>
      <c r="E135" s="227">
        <f>E136</f>
        <v>508367.56</v>
      </c>
      <c r="F135" s="215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109"/>
      <c r="V135" s="109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</row>
    <row r="136" spans="1:50" ht="30" customHeight="1">
      <c r="A136" s="229" t="s">
        <v>286</v>
      </c>
      <c r="B136" s="65">
        <v>350</v>
      </c>
      <c r="C136" s="218" t="s">
        <v>266</v>
      </c>
      <c r="D136" s="219">
        <v>508367.56</v>
      </c>
      <c r="E136" s="219">
        <f>D136</f>
        <v>508367.56</v>
      </c>
      <c r="F136" s="190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109"/>
      <c r="V136" s="109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</row>
    <row r="137" spans="1:50" ht="30" customHeight="1">
      <c r="A137" s="225" t="s">
        <v>291</v>
      </c>
      <c r="B137" s="184">
        <v>244</v>
      </c>
      <c r="C137" s="226" t="s">
        <v>16</v>
      </c>
      <c r="D137" s="227">
        <f>E137</f>
        <v>68928</v>
      </c>
      <c r="E137" s="227">
        <v>68928</v>
      </c>
      <c r="F137" s="215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109"/>
      <c r="V137" s="109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</row>
    <row r="138" spans="1:50" s="81" customFormat="1" ht="31.5" customHeight="1">
      <c r="A138" s="236" t="s">
        <v>306</v>
      </c>
      <c r="B138" s="184"/>
      <c r="C138" s="226"/>
      <c r="D138" s="227">
        <f>D139</f>
        <v>400000</v>
      </c>
      <c r="E138" s="227">
        <f>E139</f>
        <v>400000</v>
      </c>
      <c r="F138" s="230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114"/>
      <c r="V138" s="114"/>
      <c r="W138" s="112"/>
      <c r="X138" s="114"/>
      <c r="Y138" s="114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</row>
    <row r="139" spans="1:50" ht="32.25" customHeight="1">
      <c r="A139" s="85" t="s">
        <v>120</v>
      </c>
      <c r="B139" s="66">
        <v>244</v>
      </c>
      <c r="C139" s="250" t="s">
        <v>6</v>
      </c>
      <c r="D139" s="219">
        <f>D140+D141</f>
        <v>400000</v>
      </c>
      <c r="E139" s="219">
        <f>E140+E141</f>
        <v>400000</v>
      </c>
      <c r="F139" s="192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109"/>
      <c r="V139" s="109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</row>
    <row r="140" spans="1:50" ht="23.25" customHeight="1">
      <c r="A140" s="224" t="s">
        <v>14</v>
      </c>
      <c r="B140" s="65">
        <v>244</v>
      </c>
      <c r="C140" s="218" t="s">
        <v>1</v>
      </c>
      <c r="D140" s="219">
        <f>E140</f>
        <v>150000</v>
      </c>
      <c r="E140" s="219">
        <v>150000</v>
      </c>
      <c r="F140" s="192"/>
      <c r="G140" s="157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9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</row>
    <row r="141" spans="1:50" s="86" customFormat="1" ht="21" customHeight="1">
      <c r="A141" s="224" t="s">
        <v>15</v>
      </c>
      <c r="B141" s="65">
        <v>244</v>
      </c>
      <c r="C141" s="218" t="s">
        <v>16</v>
      </c>
      <c r="D141" s="219">
        <f>E141</f>
        <v>250000</v>
      </c>
      <c r="E141" s="219">
        <v>250000</v>
      </c>
      <c r="F141" s="190"/>
      <c r="G141" s="155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16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</row>
    <row r="142" spans="1:50" s="86" customFormat="1" ht="26.25" customHeight="1">
      <c r="A142" s="236" t="s">
        <v>310</v>
      </c>
      <c r="B142" s="316"/>
      <c r="C142" s="302"/>
      <c r="D142" s="230">
        <f>D143</f>
        <v>2349328.12</v>
      </c>
      <c r="E142" s="230">
        <f>E143</f>
        <v>2349328.12</v>
      </c>
      <c r="F142" s="230"/>
      <c r="G142" s="155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16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</row>
    <row r="143" spans="1:50" s="86" customFormat="1" ht="27" customHeight="1">
      <c r="A143" s="85" t="s">
        <v>120</v>
      </c>
      <c r="B143" s="66">
        <v>244</v>
      </c>
      <c r="C143" s="298" t="s">
        <v>6</v>
      </c>
      <c r="D143" s="190">
        <f>D144+D145</f>
        <v>2349328.12</v>
      </c>
      <c r="E143" s="190">
        <f>E144+E145</f>
        <v>2349328.12</v>
      </c>
      <c r="F143" s="190"/>
      <c r="G143" s="155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16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</row>
    <row r="144" spans="1:50" s="86" customFormat="1" ht="27" customHeight="1">
      <c r="A144" s="85" t="s">
        <v>14</v>
      </c>
      <c r="B144" s="65">
        <v>244</v>
      </c>
      <c r="C144" s="289" t="s">
        <v>1</v>
      </c>
      <c r="D144" s="190">
        <v>150000</v>
      </c>
      <c r="E144" s="190">
        <f>D144</f>
        <v>150000</v>
      </c>
      <c r="F144" s="190"/>
      <c r="G144" s="155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16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</row>
    <row r="145" spans="1:50" s="86" customFormat="1" ht="21" customHeight="1">
      <c r="A145" s="85" t="s">
        <v>15</v>
      </c>
      <c r="B145" s="65">
        <v>244</v>
      </c>
      <c r="C145" s="289" t="s">
        <v>16</v>
      </c>
      <c r="D145" s="190">
        <v>2199328.12</v>
      </c>
      <c r="E145" s="190">
        <f>D145</f>
        <v>2199328.12</v>
      </c>
      <c r="F145" s="190"/>
      <c r="G145" s="155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16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</row>
    <row r="146" spans="1:50" s="86" customFormat="1" ht="21" customHeight="1">
      <c r="A146" s="87"/>
      <c r="B146" s="88"/>
      <c r="C146" s="24"/>
      <c r="D146" s="80"/>
      <c r="E146" s="80"/>
      <c r="F146" s="80"/>
      <c r="G146" s="155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16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</row>
    <row r="147" spans="1:36" s="86" customFormat="1" ht="15" customHeight="1">
      <c r="A147" s="87"/>
      <c r="B147" s="88"/>
      <c r="C147" s="24"/>
      <c r="D147" s="80"/>
      <c r="E147" s="80"/>
      <c r="F147" s="80"/>
      <c r="G147" s="156"/>
      <c r="H147" s="115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5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</row>
    <row r="148" spans="1:36" ht="45.75" customHeight="1">
      <c r="A148" s="6" t="s">
        <v>319</v>
      </c>
      <c r="B148" s="270"/>
      <c r="C148" s="277"/>
      <c r="D148" s="105" t="s">
        <v>320</v>
      </c>
      <c r="E148" s="102"/>
      <c r="F148" s="105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11"/>
      <c r="X148" s="111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</row>
    <row r="149" spans="1:36" ht="15">
      <c r="A149" s="6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11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</row>
    <row r="150" spans="1:36" ht="26.25" customHeight="1">
      <c r="A150" s="6" t="s">
        <v>346</v>
      </c>
      <c r="B150" s="270"/>
      <c r="C150" s="278"/>
      <c r="D150" s="268" t="s">
        <v>347</v>
      </c>
      <c r="E150" s="268"/>
      <c r="F150" s="105"/>
      <c r="G150" s="109"/>
      <c r="H150" s="111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11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</row>
    <row r="151" spans="7:36" ht="15">
      <c r="G151" s="109"/>
      <c r="H151" s="111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11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</row>
    <row r="152" spans="1:36" ht="14.25" customHeight="1">
      <c r="A152" s="6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11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</row>
    <row r="153" spans="7:36" ht="15">
      <c r="G153" s="111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11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</row>
    <row r="154" spans="7:36" ht="15"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</row>
    <row r="155" spans="7:36" ht="15">
      <c r="G155" s="111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11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</row>
    <row r="156" spans="7:36" ht="15"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</row>
    <row r="157" spans="7:36" ht="15"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</row>
    <row r="158" spans="7:36" ht="15"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</row>
    <row r="159" spans="7:36" ht="15"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</row>
    <row r="160" spans="7:36" ht="15"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</row>
    <row r="161" spans="7:36" ht="15"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</row>
    <row r="162" spans="7:36" ht="15"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</row>
    <row r="163" spans="7:36" ht="15"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</row>
    <row r="164" spans="7:36" ht="15"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</row>
    <row r="165" spans="7:36" ht="15"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</row>
    <row r="166" spans="7:36" ht="15"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</row>
    <row r="167" spans="7:36" ht="15"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</row>
    <row r="168" spans="7:36" ht="15"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</row>
    <row r="169" spans="7:36" ht="15"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</row>
    <row r="170" spans="7:36" ht="15"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</row>
    <row r="171" spans="7:25" ht="15"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</sheetData>
  <sheetProtection/>
  <mergeCells count="21">
    <mergeCell ref="G8:T8"/>
    <mergeCell ref="Y48:AL48"/>
    <mergeCell ref="E4:F4"/>
    <mergeCell ref="G48:T48"/>
    <mergeCell ref="G39:T39"/>
    <mergeCell ref="Y44:AL44"/>
    <mergeCell ref="A2:E2"/>
    <mergeCell ref="A4:A5"/>
    <mergeCell ref="B4:B5"/>
    <mergeCell ref="C4:C5"/>
    <mergeCell ref="D4:D5"/>
    <mergeCell ref="Y46:AL46"/>
    <mergeCell ref="G4:T5"/>
    <mergeCell ref="G6:T6"/>
    <mergeCell ref="G7:T7"/>
    <mergeCell ref="G21:T21"/>
    <mergeCell ref="W122:AJ122"/>
    <mergeCell ref="Y45:AL45"/>
    <mergeCell ref="Y49:AL49"/>
    <mergeCell ref="G93:T93"/>
    <mergeCell ref="G60:T60"/>
  </mergeCells>
  <printOptions/>
  <pageMargins left="0.9448818897637796" right="0.11811023622047245" top="0.31496062992125984" bottom="0.35433070866141736" header="0.31496062992125984" footer="0.31496062992125984"/>
  <pageSetup fitToHeight="1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Имя</cp:lastModifiedBy>
  <cp:lastPrinted>2019-03-05T11:28:56Z</cp:lastPrinted>
  <dcterms:created xsi:type="dcterms:W3CDTF">2010-11-26T07:12:57Z</dcterms:created>
  <dcterms:modified xsi:type="dcterms:W3CDTF">2019-03-05T12:33:44Z</dcterms:modified>
  <cp:category/>
  <cp:version/>
  <cp:contentType/>
  <cp:contentStatus/>
</cp:coreProperties>
</file>